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showInkAnnotation="0" autoCompressPictures="0"/>
  <mc:AlternateContent xmlns:mc="http://schemas.openxmlformats.org/markup-compatibility/2006">
    <mc:Choice Requires="x15">
      <x15ac:absPath xmlns:x15ac="http://schemas.microsoft.com/office/spreadsheetml/2010/11/ac" url="https://in4climatenrw-my.sharepoint.com/personal/eva_middelhoff_energy4climate_nrw/Documents/Desktop/Webseite/SCI4climate/"/>
    </mc:Choice>
  </mc:AlternateContent>
  <xr:revisionPtr revIDLastSave="40" documentId="8_{08BAE383-2696-BE45-ADFB-41559C3B418B}" xr6:coauthVersionLast="47" xr6:coauthVersionMax="47" xr10:uidLastSave="{ADE3CC05-7213-4189-9F51-0868CB990DD8}"/>
  <bookViews>
    <workbookView xWindow="19090" yWindow="-110" windowWidth="38620" windowHeight="21100" tabRatio="500" xr2:uid="{00000000-000D-0000-FFFF-FFFF00000000}"/>
  </bookViews>
  <sheets>
    <sheet name="Titelblatt" sheetId="46" r:id="rId1"/>
    <sheet name="Abb. 1" sheetId="1" r:id="rId2"/>
    <sheet name="Abb. 2" sheetId="2" r:id="rId3"/>
    <sheet name="Abb. 4" sheetId="3" r:id="rId4"/>
    <sheet name="Abb. 5" sheetId="4" r:id="rId5"/>
    <sheet name="Abb. 6" sheetId="5" r:id="rId6"/>
    <sheet name="Abb. 7" sheetId="6" r:id="rId7"/>
    <sheet name="Abb. 8" sheetId="7" r:id="rId8"/>
    <sheet name="Abb. 9" sheetId="8" r:id="rId9"/>
    <sheet name="Abb. 10" sheetId="9" r:id="rId10"/>
    <sheet name="Abb. 11" sheetId="10" r:id="rId11"/>
    <sheet name="Abb. 12" sheetId="11" r:id="rId12"/>
    <sheet name="Abb. 13" sheetId="12" r:id="rId13"/>
    <sheet name="Abb. 14" sheetId="13" r:id="rId14"/>
    <sheet name="Abb. 15" sheetId="14" r:id="rId15"/>
    <sheet name="Abb. 16" sheetId="15" r:id="rId16"/>
    <sheet name="Abb. 17" sheetId="16" r:id="rId17"/>
    <sheet name="Abb. 18" sheetId="17" r:id="rId18"/>
    <sheet name="Abb. 19" sheetId="18" r:id="rId19"/>
    <sheet name="Abb. 20" sheetId="19" r:id="rId20"/>
    <sheet name="Abb. 21" sheetId="20" r:id="rId21"/>
    <sheet name="Abb. 22" sheetId="21" r:id="rId22"/>
    <sheet name="Abb. 30" sheetId="29" r:id="rId23"/>
    <sheet name="Abb. 31" sheetId="30" r:id="rId24"/>
    <sheet name="Abb. 32" sheetId="31" r:id="rId25"/>
    <sheet name="Abb. 33" sheetId="32" r:id="rId26"/>
    <sheet name="Abb. 34" sheetId="33" r:id="rId27"/>
    <sheet name="Abb. 35" sheetId="34" r:id="rId28"/>
    <sheet name="Abb. 36" sheetId="35" r:id="rId29"/>
    <sheet name="Abb. 37" sheetId="36" r:id="rId30"/>
    <sheet name="Abb. 38" sheetId="37" r:id="rId31"/>
    <sheet name="Abb. 39" sheetId="38" r:id="rId32"/>
    <sheet name="Abb. 40" sheetId="39" r:id="rId33"/>
    <sheet name="Abb. 41" sheetId="40" r:id="rId34"/>
    <sheet name="Abb. 42" sheetId="41" r:id="rId35"/>
    <sheet name="Annahmen Investitionskosten" sheetId="43" r:id="rId36"/>
    <sheet name="Annahmen Brennstoffpreise" sheetId="44" r:id="rId37"/>
    <sheet name="Annahmen Produktionsmengen" sheetId="45" r:id="rId3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7" i="5" l="1"/>
  <c r="K7" i="5"/>
  <c r="L7" i="5"/>
  <c r="M7" i="5"/>
  <c r="N7" i="5"/>
  <c r="J7" i="5"/>
  <c r="F11" i="14" l="1"/>
  <c r="D11" i="14"/>
  <c r="F10" i="14"/>
  <c r="D10" i="14"/>
  <c r="F9" i="14"/>
  <c r="D9" i="14"/>
  <c r="B7" i="14"/>
  <c r="B6" i="14"/>
  <c r="G8" i="9"/>
  <c r="L7" i="9"/>
  <c r="G7" i="9"/>
  <c r="G6" i="9"/>
  <c r="B16" i="3"/>
</calcChain>
</file>

<file path=xl/sharedStrings.xml><?xml version="1.0" encoding="utf-8"?>
<sst xmlns="http://schemas.openxmlformats.org/spreadsheetml/2006/main" count="470" uniqueCount="308">
  <si>
    <t>Abbildung 1: Zeitliche Entwicklung der Treibhausgasemissionen des Gesamtsystems (ohne LULUCF und ohne Anrechnung von Negativemissionen durch den Import von grünem Naphtha)</t>
  </si>
  <si>
    <t>Abbildung 2: CO2-Bilanz des Gesamtsystems im Jahr 2045</t>
  </si>
  <si>
    <t>Abbildung 4: Primärenergieverbrauch (inkl. nicht-energetischem Verbrauch)</t>
  </si>
  <si>
    <t>Abbildung 5: Erdgasbedarf im Szenario und abgeschätzte Verfügbarkeit im Jahr 2025</t>
  </si>
  <si>
    <t>Abbildung 6: Entwicklung der Produktionsmengen ausgewählter energie- und THG-intensiver Grundstoffprodukte</t>
  </si>
  <si>
    <t>Abbildung 7: Entwicklung des Endenergieeinsatzes in der Industrie (inkl. Kokereien &amp; Raffinerien)</t>
  </si>
  <si>
    <t>Abbildung 8: Entwicklung der Treibhausgas-Emissionen der Industrie (ohne grünes Naphtha)</t>
  </si>
  <si>
    <t>Abbildung 9: Entwicklung der Eisen- und Stahl-Kapazitäten</t>
  </si>
  <si>
    <t>Abbildung 10: Anteile verschiedener Rohstahl-Produktionsrouten in ausgewählten Szenarien</t>
  </si>
  <si>
    <t>Abbildung 11: Entwicklung des Primär- und Endenergieeinsatzes in der Stahlindustrie</t>
  </si>
  <si>
    <t>Abbildung 12: Endenergiebedarf und Dampfbereitstellung nach Energieträgern in der chemischen Industrie</t>
  </si>
  <si>
    <t>Abbildung 13: THG-Emissionen der chemischen Industrie in Deutschland (Scope 1)</t>
  </si>
  <si>
    <t>Abbildung 14: Produktion von High-Value Chemicals (HVC) nach Routen</t>
  </si>
  <si>
    <t>Abbildung 15: Anteile des HVC-Outputs nach Feedstock/Route in ausgewählten Szenarien</t>
  </si>
  <si>
    <t>Abbildung 16: Entwicklung des Bindemittelportfolios</t>
  </si>
  <si>
    <t>Abbildung 17: Entwicklung der Zementbestandteile (ohne neue Bindemittel)</t>
  </si>
  <si>
    <t>Abbildung 18: Entwicklung der Produktionskapazität für Zementklinker und Vergleich zur Klinkerproduktion</t>
  </si>
  <si>
    <t>Abbildung 19: Anteile der mit CO2-Abscheidung ausgestatteten Zementklinker-Produktionsstandorte in ausgewählten Szenarien</t>
  </si>
  <si>
    <t>Abbildung 20: Entwicklung der CO2-Mengen in der Zementindustrie</t>
  </si>
  <si>
    <t>Abbildung 21: Endenergieeinsatz in der Kalkindustrie, inklusive Strombedarf der CO2-Abscheidung</t>
  </si>
  <si>
    <t>Abbildung 22: Endenergieeinsatz in der Glasindustrie</t>
  </si>
  <si>
    <t>Abbildung 30: Als Mindestvorgaben berücksichtigte Ausbauziele für die Leistung von Wind- und Fotovoltaik-Anlagen</t>
  </si>
  <si>
    <t>Abbildung 31: Entwicklung der Stromnachfrage der Endenergiesektoren (ohne Power-to-Heat in Industrie und Fernwärmenetzen und ohne Elektrolyse)</t>
  </si>
  <si>
    <t>Abbildung 32: Entwicklung der Wasserstoffnachfrage im Industrie- und im Verkehrssektor</t>
  </si>
  <si>
    <t>Abbildung 33: Entwicklung der Wärme- und Dampfbedarfe für Raffinerien, Papier- und Chemie-Industrie</t>
  </si>
  <si>
    <t>Abbildung 34: Entwicklung des Fernwärmebedarfs in den Netzwerken der allgemeinen Versorgung und der restlichen Industrie</t>
  </si>
  <si>
    <t>Abbildung 35: Entwicklung der Kapazitäten zur Stromerzeugung</t>
  </si>
  <si>
    <t>Abbildung 36: Entwicklung der Stromerzeugung</t>
  </si>
  <si>
    <t>Abbildung 37: Entwicklung der Nettostromerzeugung in verschiedenen Szenarien</t>
  </si>
  <si>
    <t>Abbildung 38: Entwicklung der Stromverwendung</t>
  </si>
  <si>
    <t>Abbildung 39: Entwicklung der Erzeugung von Fernwärme für die allgemeine Versorgung und restliche Industrie</t>
  </si>
  <si>
    <t>Abbildung 40: Entwicklung der Erzeugung von Dampf für Raffinerien, Chemie- und Papierindustrie</t>
  </si>
  <si>
    <t>Abbildung 41: Erzeugung und Verwendung von Wasserstoff</t>
  </si>
  <si>
    <t>Abbildung 42: Wasserstoff-Nachfrage im Szenariovergleich (inkl. nicht-energetischem Verbrauch)</t>
  </si>
  <si>
    <t>2018 (Statistik)</t>
  </si>
  <si>
    <t>Landwirtschaft</t>
  </si>
  <si>
    <t>Abfallwirtschaft u. Sonstiges</t>
  </si>
  <si>
    <t>Industrie</t>
  </si>
  <si>
    <t>Gebäude</t>
  </si>
  <si>
    <t>Verkehr</t>
  </si>
  <si>
    <t>Energiewirtschaft</t>
  </si>
  <si>
    <t>GESAMT</t>
  </si>
  <si>
    <t>Ziele KSG</t>
  </si>
  <si>
    <t>Restemissionen 2045</t>
  </si>
  <si>
    <t>Negative Emissionen</t>
  </si>
  <si>
    <t>Sonstiges (u.a. Abfallwirtschaft)</t>
  </si>
  <si>
    <t>Importiertes grünes Naphtha</t>
  </si>
  <si>
    <t>LULUCF (Ziel KSG)</t>
  </si>
  <si>
    <t>PJ</t>
  </si>
  <si>
    <t>2018 (AGEB)</t>
  </si>
  <si>
    <t>Rohöl und Rohölprodukte (Import)</t>
  </si>
  <si>
    <t>Braunkohle</t>
  </si>
  <si>
    <t xml:space="preserve">                     -    </t>
  </si>
  <si>
    <t>Steinkohle und Steinkohleprodukte</t>
  </si>
  <si>
    <t>Fossile Gase (inkl. Ethan als Feedstock)</t>
  </si>
  <si>
    <t>Wind</t>
  </si>
  <si>
    <t>Photovoltaik</t>
  </si>
  <si>
    <t>Sonstige Erneuerbare</t>
  </si>
  <si>
    <t>Abfallbasierte Energieträger und Feedstocks</t>
  </si>
  <si>
    <t>Uran</t>
  </si>
  <si>
    <t>H2 (Import)</t>
  </si>
  <si>
    <t>Synthetische Kraftstoffe und Feedstocks (Import)</t>
  </si>
  <si>
    <t>Nettostromimporte</t>
  </si>
  <si>
    <t>Sonstige</t>
  </si>
  <si>
    <t>Mineralische Industrie</t>
  </si>
  <si>
    <t>Chemieindustrie (o. Dampf und H2-Herstellung)</t>
  </si>
  <si>
    <t>Stahl</t>
  </si>
  <si>
    <t>Andere Industrien</t>
  </si>
  <si>
    <t>GHD</t>
  </si>
  <si>
    <t>Haushalte</t>
  </si>
  <si>
    <t>Energieumwandlung (Energiewirtschaft, Prozessdampf u. H2-Herstellung)</t>
  </si>
  <si>
    <t>Erdgasverfügbarkeit 2025 o. russisches Erdgas</t>
  </si>
  <si>
    <t>Rohstahl</t>
  </si>
  <si>
    <t>HVC (Olefine u. Aromaten)</t>
  </si>
  <si>
    <t>Zement</t>
  </si>
  <si>
    <t>Glas (summiert)</t>
  </si>
  <si>
    <t>Kalk</t>
  </si>
  <si>
    <t>Primäraluminium</t>
  </si>
  <si>
    <t>Papier (summiert)</t>
  </si>
  <si>
    <t>Bioenergie</t>
  </si>
  <si>
    <t>Steinkohleprodukte</t>
  </si>
  <si>
    <t>Fernwärme</t>
  </si>
  <si>
    <t>Strom</t>
  </si>
  <si>
    <t>Kokerei-/Gicht-/Konvertergase</t>
  </si>
  <si>
    <t>Wasserstoff</t>
  </si>
  <si>
    <t>Mineralölprodukte</t>
  </si>
  <si>
    <t>Erdgas</t>
  </si>
  <si>
    <t>Solarthermie, Geothermie</t>
  </si>
  <si>
    <t>Dampf</t>
  </si>
  <si>
    <t>Abfallbasierte Brennstoffe</t>
  </si>
  <si>
    <t>SUMME</t>
  </si>
  <si>
    <t>F-Gase, Produktverw., u.a.</t>
  </si>
  <si>
    <t>Sonstige mineralische Industrie</t>
  </si>
  <si>
    <t>Chemie</t>
  </si>
  <si>
    <t>Sonstige Metallindustrie</t>
  </si>
  <si>
    <t>Zellstoff u. Papier</t>
  </si>
  <si>
    <t>Maschinen- u. Fahrzeugbau</t>
  </si>
  <si>
    <t>Nahrungsmittel, Getränke, Tabak</t>
  </si>
  <si>
    <t>Sonstige nicht-energieintensive Industrie</t>
  </si>
  <si>
    <t>Zementklinker</t>
  </si>
  <si>
    <t>Hüttensand</t>
  </si>
  <si>
    <t>Sonstige (inkl. RCFs)</t>
  </si>
  <si>
    <t>Ungebrannter Kalkstein</t>
  </si>
  <si>
    <t>Calcinierte Tone</t>
  </si>
  <si>
    <t>Nebenbestandteile</t>
  </si>
  <si>
    <t>Lepolofen</t>
  </si>
  <si>
    <t>Drehrohrofen (ohne CO2-Abscheidung)</t>
  </si>
  <si>
    <t>Drehrohrofen mit Oxyfuel</t>
  </si>
  <si>
    <t>Drehrohrofen mit LEILAC</t>
  </si>
  <si>
    <t>Klinkerproduktion</t>
  </si>
  <si>
    <t>Brennstoffbedingte CO2-Entstehung (fossil)</t>
  </si>
  <si>
    <t>Prozessbedingte CO2-Entstehung</t>
  </si>
  <si>
    <t>Abgeschiedenes CO2 (fossil + prozessbedingt)</t>
  </si>
  <si>
    <t>Abgeschiedenes CO2 (biogen)</t>
  </si>
  <si>
    <t>Gesamtbilanz CO2-Emissionen</t>
  </si>
  <si>
    <t>Heizöl</t>
  </si>
  <si>
    <t>Biogas u. -methan</t>
  </si>
  <si>
    <t>Koks</t>
  </si>
  <si>
    <t>Biomasse</t>
  </si>
  <si>
    <t>Sonstige Zemente</t>
  </si>
  <si>
    <t>Portlandzement (CEM I)</t>
  </si>
  <si>
    <t>Portlandhüttenzemente (CEM II/S)</t>
  </si>
  <si>
    <t>Portlandkalksteinzemente (CEM II/LL)</t>
  </si>
  <si>
    <t>Hochofenzemente (CEM III)</t>
  </si>
  <si>
    <t>Zemente mit rekarbonatisiertem Zementstein (RCF)</t>
  </si>
  <si>
    <t>Neue Bindemittel</t>
  </si>
  <si>
    <t>KN2045 (Prognos et al. 2021)</t>
  </si>
  <si>
    <t>KN100 (EWI 2021)</t>
  </si>
  <si>
    <t>Zielpfad (BDI/BCG 2021)</t>
  </si>
  <si>
    <t>Umwandlungssektor</t>
  </si>
  <si>
    <t>Wind Onshore</t>
  </si>
  <si>
    <t>Wind Offshore</t>
  </si>
  <si>
    <t>Fotovoltaik</t>
  </si>
  <si>
    <t>Verwendung</t>
  </si>
  <si>
    <t>für Verkehr</t>
  </si>
  <si>
    <t>für Wärme</t>
  </si>
  <si>
    <t>für Strom</t>
  </si>
  <si>
    <t>Speicherverluste</t>
  </si>
  <si>
    <t>Bereitstellung</t>
  </si>
  <si>
    <t>aus Dampfreformierung</t>
  </si>
  <si>
    <t>aus Elektrolyse</t>
  </si>
  <si>
    <t>aus Import</t>
  </si>
  <si>
    <t>Papier</t>
  </si>
  <si>
    <t>Raffinerien</t>
  </si>
  <si>
    <t>restl. Industrie</t>
  </si>
  <si>
    <t>Steinkohle</t>
  </si>
  <si>
    <t>Öl</t>
  </si>
  <si>
    <t>andere Fossile</t>
  </si>
  <si>
    <t>Müll</t>
  </si>
  <si>
    <t>Kernkraft</t>
  </si>
  <si>
    <t>Wasserkraft</t>
  </si>
  <si>
    <r>
      <t>Erdgas H</t>
    </r>
    <r>
      <rPr>
        <vertAlign val="subscript"/>
        <sz val="12"/>
        <color rgb="FF000000"/>
        <rFont val="Calibri"/>
        <family val="2"/>
        <scheme val="minor"/>
      </rPr>
      <t>2</t>
    </r>
    <r>
      <rPr>
        <sz val="12"/>
        <color rgb="FF000000"/>
        <rFont val="Calibri"/>
        <family val="2"/>
        <scheme val="minor"/>
      </rPr>
      <t>-ready</t>
    </r>
  </si>
  <si>
    <t>Importsaldo</t>
  </si>
  <si>
    <t>Statistik</t>
  </si>
  <si>
    <t>klassische Verbraucher</t>
  </si>
  <si>
    <t>Wärmepumpen in Objekten</t>
  </si>
  <si>
    <t>PtH in Wärmenetzen</t>
  </si>
  <si>
    <t>Elektromobilität</t>
  </si>
  <si>
    <t>Elektrolyse</t>
  </si>
  <si>
    <t>Netzverluste</t>
  </si>
  <si>
    <t>Exportsaldo</t>
  </si>
  <si>
    <t>Braunkohle (KWK)</t>
  </si>
  <si>
    <t>Steinkohle (KWK)</t>
  </si>
  <si>
    <t>Öl (KWK)</t>
  </si>
  <si>
    <t>andere Fossile (KWK)</t>
  </si>
  <si>
    <t>Müll (KWK)</t>
  </si>
  <si>
    <t>Erdgas (KWK)</t>
  </si>
  <si>
    <t>Erdgas (Dampferzeuger)</t>
  </si>
  <si>
    <t>Wasserstoff (KWK)</t>
  </si>
  <si>
    <t>Wärmepumpen</t>
  </si>
  <si>
    <t>Solarthermie</t>
  </si>
  <si>
    <t>Wasserstoff (Dampferzeuger)</t>
  </si>
  <si>
    <t>Elektrodenkessel + Heizschwert</t>
  </si>
  <si>
    <t>Biomasse aus KWK</t>
  </si>
  <si>
    <t>Reststoffe</t>
  </si>
  <si>
    <t>S4C-KN 
(S4C 2023)</t>
  </si>
  <si>
    <t>Mix/Hybrid
(Ariadne 2021)</t>
  </si>
  <si>
    <t>KN2045 
(Agora et al. 2021)</t>
  </si>
  <si>
    <t>KN100 
(dena 2021)</t>
  </si>
  <si>
    <t>Zielpfad 
(BDI 2021)</t>
  </si>
  <si>
    <t>Hochofen-Konverter (BF-BOF)</t>
  </si>
  <si>
    <t>Direktreduktion (DRI)</t>
  </si>
  <si>
    <t>Sekundärstahl (EAF)</t>
  </si>
  <si>
    <t>2045/2050</t>
  </si>
  <si>
    <t>KN2045
(Agora et al. 2021)</t>
  </si>
  <si>
    <t>Zielpfad
(BDI 2021)</t>
  </si>
  <si>
    <t>Fossiles Naphtha</t>
  </si>
  <si>
    <t>Raffinerie-Co-Produkte</t>
  </si>
  <si>
    <t>MtO/MtA</t>
  </si>
  <si>
    <t>Pyrolyseöl</t>
  </si>
  <si>
    <t>Grünes (synthetisches) Naphtha</t>
  </si>
  <si>
    <t>Primärenergiebedarf</t>
  </si>
  <si>
    <t>Endenergiebedarf</t>
  </si>
  <si>
    <t>H2 (Hoch-Temp.)</t>
  </si>
  <si>
    <t>H2 stofflich</t>
  </si>
  <si>
    <t>Endenergiebedarf und stofflicher Wasserstoffbedarf</t>
  </si>
  <si>
    <t>Dampfbereitstellung</t>
  </si>
  <si>
    <t>Kohle</t>
  </si>
  <si>
    <t>Cracker-Co-Produkte</t>
  </si>
  <si>
    <t>Müll und andere fossile Energieträger</t>
  </si>
  <si>
    <t>Biopolymere</t>
  </si>
  <si>
    <t>Ethan-Cracking</t>
  </si>
  <si>
    <t>Naphtha-Cracking</t>
  </si>
  <si>
    <t>Pyrolyseöl-Cracking</t>
  </si>
  <si>
    <t>Aromaten aus Raffinerien oder Import</t>
  </si>
  <si>
    <t>energiebedingt</t>
  </si>
  <si>
    <t>prozessbedingt / außer für H2</t>
  </si>
  <si>
    <t>H2-Erzeugung</t>
  </si>
  <si>
    <t>Netto-Bindung von CO2 aus der Atmosphäre in Produkten</t>
  </si>
  <si>
    <t>CCS</t>
  </si>
  <si>
    <t>Netto-Emissionen / ohne CO2-Senkenleistung in Produkten</t>
  </si>
  <si>
    <t>S4C-KN (S4C 2023)</t>
  </si>
  <si>
    <t>Klimaneutralität (VDZ 2020)</t>
  </si>
  <si>
    <t>Mix/Hybrid (Ariadne 2021)</t>
  </si>
  <si>
    <t>Chemieindustrie</t>
  </si>
  <si>
    <t>Stahlindustrie</t>
  </si>
  <si>
    <t>Haushalte (inkl. Objektversorgung u. Warmwasser)</t>
  </si>
  <si>
    <t>GHD (inkl. Objekt-Wärmepumpen)</t>
  </si>
  <si>
    <t>Sonstiger Verkehr</t>
  </si>
  <si>
    <t xml:space="preserve">                      -    </t>
  </si>
  <si>
    <t>Mt CO2-Äq.</t>
  </si>
  <si>
    <t>TWh</t>
  </si>
  <si>
    <t>Index (2018 = 100)</t>
  </si>
  <si>
    <t>Hochofen</t>
  </si>
  <si>
    <t>Direktreduktion</t>
  </si>
  <si>
    <t>LD-Konverter</t>
  </si>
  <si>
    <t>EAF Primärstandort</t>
  </si>
  <si>
    <t>EAF ohne Primärstahlerzeugung</t>
  </si>
  <si>
    <t>Mio. jato</t>
  </si>
  <si>
    <t>Prozent</t>
  </si>
  <si>
    <t>Einblaskohle</t>
  </si>
  <si>
    <t>Hüttengase</t>
  </si>
  <si>
    <t>Stromerzeugung aus Kuppelgasen</t>
  </si>
  <si>
    <t>Mt</t>
  </si>
  <si>
    <t>Fischer-Tropsch-Naphtha-Cracking</t>
  </si>
  <si>
    <t>Methanol to Aromatics (MTA)</t>
  </si>
  <si>
    <t>Methanol to Olefins (MtO)</t>
  </si>
  <si>
    <t>Fluid Catalytic Cracking (FCC)</t>
  </si>
  <si>
    <t>Portlandkompositzemente mit Hüttensand</t>
  </si>
  <si>
    <t>Portlandkompositzemente mit calzinierten Tonen</t>
  </si>
  <si>
    <t>Mio. t Klinker</t>
  </si>
  <si>
    <t>Drehrohrofen mit Aminwäsche</t>
  </si>
  <si>
    <t>Abbildung 19: Anteil der Zementklinkerproduktion mit CO2-Abscheidung</t>
  </si>
  <si>
    <t>Mt CO2</t>
  </si>
  <si>
    <t>GW</t>
  </si>
  <si>
    <t>KN2045 
(Agora  2021)</t>
  </si>
  <si>
    <t>Mix/Hybrid 
(Ariadne 2021)</t>
  </si>
  <si>
    <t>Gesamt (bis 2022 nach AG Energiebilanzen)</t>
  </si>
  <si>
    <t>Elektrodenkessel</t>
  </si>
  <si>
    <t>für Industrie (ohne Dampf)</t>
  </si>
  <si>
    <t>Quellen</t>
  </si>
  <si>
    <t>2025: Leitstudie der dena (2018), 2030-2050: aus Datenübergabe des DLR im Rahmen des Projekts MENA Fuels</t>
  </si>
  <si>
    <t>Elektrolyseure</t>
  </si>
  <si>
    <t>Eigene Annahmen (gegenüber vorliegender Literatur eher konservative Kostenentwicklung)</t>
  </si>
  <si>
    <t>Import von grünem Wasserstoff</t>
  </si>
  <si>
    <t>CO2-Zertifikate</t>
  </si>
  <si>
    <t>Einheit</t>
  </si>
  <si>
    <t>€/MWh</t>
  </si>
  <si>
    <t>reale Preise</t>
  </si>
  <si>
    <t>€/kW_el (reale Preise)</t>
  </si>
  <si>
    <t>€/t</t>
  </si>
  <si>
    <t>"Sustainable Development“-Szenario des World Energy Outlook 2021 (IEA 2021)</t>
  </si>
  <si>
    <t>Bis einschließlich 2025: Eigene Annahmen basierend auf Futures-Marktpreisen im April 2022, ab 2030: "Sustainable Development“-Szenario des World Energy Outlook 2021 (IEA 2021)</t>
  </si>
  <si>
    <t>Bis einschließlich 2025: Eigene Annahmen basierend auf Futures-Marktpreisen im April 2022, ab 2030: "Sustainable Development“-Szenario des World Energy Outlook 2021 (IEA 2021) mit 30-prozentiger Erhöhung aufgrund der Annahme, dass mittlerweile deutlich höhere LNG-Anteile (gegenüber Pipeline-Gas) zu erwarten sind als im World Energy Outlook 2021 zugrunde gelegt.</t>
  </si>
  <si>
    <t>LBST (2019): Wasserstoffstudie Nordrhein-Westfalen, https://lbst.de/wp-content/uploads/2021/03/LBST_Wasserstoffstudie_NRW.pdf</t>
  </si>
  <si>
    <t>Chemische Industrie</t>
  </si>
  <si>
    <t>HVC</t>
  </si>
  <si>
    <t>Ammoniak</t>
  </si>
  <si>
    <t>Chlor</t>
  </si>
  <si>
    <t>Nicht-metallische Minerale</t>
  </si>
  <si>
    <t>Branntkalk</t>
  </si>
  <si>
    <t>Glas (inkl. Steinwolle)</t>
  </si>
  <si>
    <t>Aluminium</t>
  </si>
  <si>
    <t>Sekundäraluminium</t>
  </si>
  <si>
    <t xml:space="preserve">Papier </t>
  </si>
  <si>
    <t>Karton und Pappe</t>
  </si>
  <si>
    <t>Graphisches Papier</t>
  </si>
  <si>
    <t>Haushalts-/Hygiene-/Toilettenartikel</t>
  </si>
  <si>
    <t>Spezialpapier</t>
  </si>
  <si>
    <t>Annahmen zu Produktionsmengen ausgewählter industrieller Güter</t>
  </si>
  <si>
    <t>Annahmen zu CO2- und Brennstoffpreisen</t>
  </si>
  <si>
    <t>Annahmen zu Investitionskosten ausgewählter Technologien in der Energieangebotsmodellierung</t>
  </si>
  <si>
    <t>Datenanhang zur Studie "Treibhausgasneutralität in Deutschland bis 2045 - Ein Szenario aus dem Projekt SCI4climate.NRW"</t>
  </si>
  <si>
    <t>Bibliographische Angaben</t>
  </si>
  <si>
    <t>Herausgeber: SCI4climate.NRW</t>
  </si>
  <si>
    <t>Bitte zitieren als: SCI4climate.NRW (2023): Datenanhang zur Studie "Treibhausgasneutralität in Deutschland bis 2045 - Ein Szenario aus dem Projekt SCI4climate.NRW"</t>
  </si>
  <si>
    <t>Hinweis</t>
  </si>
  <si>
    <t>Hinweis: Dieser Datenanhang bezieht sich auf Abbildungen der genannten Szenariostudie. Dabei werden die Daten für diejenigen Abbildungen dargestellt, die Ergebnisse für das Gesamtszenario (Kapitel 2), den Industriesektor (Kapitel 3.1) sowie den Umwandlungssektor (Kapitel 3.4) abbilden. Zusätzlich werden anschließend noch ausgewählte Annahmen zu Investitionskosten, Brennstoffpreisen und Produktionsmengen aufgeführt.</t>
  </si>
  <si>
    <t>Das Forschungsprojekt SCI4climate.NRW wird gefördert vom Ministerium für Wirtschaft, Industrie, Klimaschutz und Energie des Landes Nordrhein-Westfalen</t>
  </si>
  <si>
    <t>... Behälterglas</t>
  </si>
  <si>
    <t>... Flachglas</t>
  </si>
  <si>
    <t>... Sonstiges Glas</t>
  </si>
  <si>
    <t>... Steinwolle</t>
  </si>
  <si>
    <t>... Zementklinker</t>
  </si>
  <si>
    <t>... Kalzinierte Tone</t>
  </si>
  <si>
    <t xml:space="preserve">Umfasst sowohl Stahlherstellung aus Roheisen aus dem Hochofen als auch aus DRI </t>
  </si>
  <si>
    <t>EAF in einem "klassischen" Sekundärstahlwerk (ohne Herstellung von Primärstahl)</t>
  </si>
  <si>
    <t>HVC = "high value chemicals". Umfasst Olefine und Aromaten sowie Butadien</t>
  </si>
  <si>
    <t>Sauerstoffblasverfahren</t>
  </si>
  <si>
    <t>Lichtbogenofen integriert mit Schrott</t>
  </si>
  <si>
    <t>Lichtbogenofen integriert in "DRI mode"</t>
  </si>
  <si>
    <t>Lichtbogenofen (nicht integriert) mit Schrott</t>
  </si>
  <si>
    <t>EAF in einem integrierten Stahlwerk, der sowohl mit DRI als auch mit Schrott beschickt werden kann. Diese Zeile: Stahlmenge aus DRI</t>
  </si>
  <si>
    <t>EAF in einem integrierten Stahlwerk, der sowohl mit DRI als auch mit Schrott beschickt werden kann. Diese Zeile: Stahlmenge aus Schrott</t>
  </si>
  <si>
    <t>Mio. Tonnen pro Jahr</t>
  </si>
  <si>
    <t>Erläuterungen</t>
  </si>
  <si>
    <t>Veröffentlicht: Juni 2023</t>
  </si>
  <si>
    <r>
      <t>Kontakt: Sascha Samadi (</t>
    </r>
    <r>
      <rPr>
        <sz val="11"/>
        <color theme="1"/>
        <rFont val="Calibri"/>
        <family val="2"/>
        <scheme val="minor"/>
      </rPr>
      <t>sascha.samadi@wupperinst.org)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</si>
</sst>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 _€_-;\-* #,##0.00\ _€_-;_-* \-??\ _€_-;_-@_-"/>
    <numFmt numFmtId="165" formatCode="0.0"/>
    <numFmt numFmtId="166" formatCode="0.0%"/>
  </numFmts>
  <fonts count="20" x14ac:knownFonts="1">
    <font>
      <sz val="12"/>
      <color theme="1"/>
      <name val="Calibri"/>
      <family val="2"/>
      <scheme val="minor"/>
    </font>
    <font>
      <sz val="11"/>
      <color theme="1"/>
      <name val="Calibri"/>
      <family val="2"/>
      <scheme val="minor"/>
    </font>
    <font>
      <sz val="12"/>
      <color theme="1"/>
      <name val="Calibri"/>
      <family val="2"/>
      <scheme val="minor"/>
    </font>
    <font>
      <sz val="12"/>
      <color theme="1"/>
      <name val="Calibri"/>
      <family val="2"/>
      <scheme val="minor"/>
    </font>
    <font>
      <sz val="12"/>
      <color rgb="FFFF0000"/>
      <name val="Calibri"/>
      <family val="2"/>
      <scheme val="minor"/>
    </font>
    <font>
      <b/>
      <sz val="14"/>
      <color theme="1"/>
      <name val="Calibri"/>
      <family val="2"/>
      <scheme val="minor"/>
    </font>
    <font>
      <u/>
      <sz val="12"/>
      <color theme="10"/>
      <name val="Calibri"/>
      <family val="2"/>
      <scheme val="minor"/>
    </font>
    <font>
      <u/>
      <sz val="12"/>
      <color theme="11"/>
      <name val="Calibri"/>
      <family val="2"/>
      <scheme val="minor"/>
    </font>
    <font>
      <b/>
      <sz val="12"/>
      <color theme="1"/>
      <name val="Calibri"/>
      <family val="2"/>
      <scheme val="minor"/>
    </font>
    <font>
      <sz val="12"/>
      <color rgb="FF000000"/>
      <name val="Arial"/>
      <family val="2"/>
      <charset val="1"/>
    </font>
    <font>
      <sz val="10"/>
      <name val="Arial"/>
      <family val="2"/>
    </font>
    <font>
      <sz val="12"/>
      <color theme="1"/>
      <name val="Arial"/>
      <family val="2"/>
    </font>
    <font>
      <sz val="12"/>
      <color rgb="FF000000"/>
      <name val="Calibri"/>
      <family val="2"/>
      <scheme val="minor"/>
    </font>
    <font>
      <vertAlign val="subscript"/>
      <sz val="12"/>
      <color rgb="FF000000"/>
      <name val="Calibri"/>
      <family val="2"/>
      <scheme val="minor"/>
    </font>
    <font>
      <b/>
      <sz val="12"/>
      <color rgb="FF000000"/>
      <name val="Calibri"/>
      <family val="2"/>
      <scheme val="minor"/>
    </font>
    <font>
      <sz val="12"/>
      <color rgb="FF808080"/>
      <name val="Calibri"/>
      <family val="2"/>
      <scheme val="minor"/>
    </font>
    <font>
      <b/>
      <sz val="12"/>
      <name val="Calibri"/>
      <family val="2"/>
      <scheme val="minor"/>
    </font>
    <font>
      <sz val="12"/>
      <color theme="0"/>
      <name val="Calibri"/>
      <family val="2"/>
      <scheme val="minor"/>
    </font>
    <font>
      <sz val="14"/>
      <color theme="1"/>
      <name val="Calibri"/>
      <family val="2"/>
      <scheme val="minor"/>
    </font>
    <font>
      <b/>
      <sz val="20"/>
      <color theme="1"/>
      <name val="Calibri"/>
      <family val="2"/>
      <scheme val="minor"/>
    </font>
  </fonts>
  <fills count="3">
    <fill>
      <patternFill patternType="none"/>
    </fill>
    <fill>
      <patternFill patternType="gray125"/>
    </fill>
    <fill>
      <patternFill patternType="solid">
        <fgColor theme="9"/>
      </patternFill>
    </fill>
  </fills>
  <borders count="2">
    <border>
      <left/>
      <right/>
      <top/>
      <bottom/>
      <diagonal/>
    </border>
    <border>
      <left style="thin">
        <color auto="1"/>
      </left>
      <right/>
      <top/>
      <bottom/>
      <diagonal/>
    </border>
  </borders>
  <cellStyleXfs count="15">
    <xf numFmtId="0" fontId="0" fillId="0" borderId="0"/>
    <xf numFmtId="9" fontId="3" fillId="0" borderId="0" applyFon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9" fillId="0" borderId="0"/>
    <xf numFmtId="164" fontId="9" fillId="0" borderId="0" applyBorder="0" applyProtection="0"/>
    <xf numFmtId="9" fontId="10" fillId="0" borderId="0" applyBorder="0" applyAlignment="0" applyProtection="0"/>
    <xf numFmtId="0" fontId="11" fillId="0" borderId="0"/>
    <xf numFmtId="43" fontId="11" fillId="0" borderId="0" applyFont="0" applyFill="0" applyBorder="0" applyAlignment="0" applyProtection="0"/>
    <xf numFmtId="0" fontId="17" fillId="2" borderId="0" applyNumberFormat="0" applyBorder="0" applyAlignment="0" applyProtection="0"/>
    <xf numFmtId="0" fontId="10" fillId="0" borderId="0"/>
    <xf numFmtId="0" fontId="3" fillId="0" borderId="0"/>
    <xf numFmtId="43" fontId="11" fillId="0" borderId="0" applyFont="0" applyFill="0" applyBorder="0" applyAlignment="0" applyProtection="0"/>
    <xf numFmtId="9" fontId="2" fillId="0" borderId="0" applyFont="0" applyFill="0" applyBorder="0" applyAlignment="0" applyProtection="0"/>
    <xf numFmtId="0" fontId="2" fillId="0" borderId="0"/>
  </cellStyleXfs>
  <cellXfs count="65">
    <xf numFmtId="0" fontId="0" fillId="0" borderId="0" xfId="0"/>
    <xf numFmtId="0" fontId="5" fillId="0" borderId="0" xfId="0" applyFont="1"/>
    <xf numFmtId="1" fontId="0" fillId="0" borderId="0" xfId="0" applyNumberFormat="1"/>
    <xf numFmtId="3" fontId="0" fillId="0" borderId="0" xfId="0" applyNumberFormat="1"/>
    <xf numFmtId="0" fontId="4" fillId="0" borderId="0" xfId="0" applyFont="1"/>
    <xf numFmtId="0" fontId="0" fillId="0" borderId="0" xfId="0" applyAlignment="1">
      <alignment wrapText="1"/>
    </xf>
    <xf numFmtId="0" fontId="8" fillId="0" borderId="0" xfId="0" applyFont="1"/>
    <xf numFmtId="0" fontId="3" fillId="0" borderId="0" xfId="0" applyFont="1"/>
    <xf numFmtId="0" fontId="12" fillId="0" borderId="0" xfId="4" applyFont="1"/>
    <xf numFmtId="0" fontId="12" fillId="0" borderId="0" xfId="4" applyFont="1" applyAlignment="1">
      <alignment wrapText="1"/>
    </xf>
    <xf numFmtId="0" fontId="8" fillId="0" borderId="0" xfId="0" applyFont="1" applyAlignment="1">
      <alignment wrapText="1"/>
    </xf>
    <xf numFmtId="0" fontId="11" fillId="0" borderId="0" xfId="4" applyFont="1"/>
    <xf numFmtId="0" fontId="14" fillId="0" borderId="0" xfId="4" applyFont="1"/>
    <xf numFmtId="0" fontId="12" fillId="0" borderId="0" xfId="0" applyFont="1"/>
    <xf numFmtId="0" fontId="15" fillId="0" borderId="0" xfId="0" applyFont="1"/>
    <xf numFmtId="0" fontId="3" fillId="0" borderId="0" xfId="5" applyNumberFormat="1" applyFont="1" applyBorder="1" applyProtection="1"/>
    <xf numFmtId="0" fontId="3" fillId="0" borderId="0" xfId="4" applyFont="1"/>
    <xf numFmtId="0" fontId="8" fillId="0" borderId="0" xfId="5" applyNumberFormat="1" applyFont="1" applyBorder="1" applyAlignment="1" applyProtection="1">
      <alignment horizontal="center"/>
    </xf>
    <xf numFmtId="0" fontId="3" fillId="0" borderId="1" xfId="5" applyNumberFormat="1" applyFont="1" applyBorder="1" applyProtection="1"/>
    <xf numFmtId="0" fontId="12" fillId="0" borderId="0" xfId="0" applyFont="1" applyAlignment="1">
      <alignment wrapText="1"/>
    </xf>
    <xf numFmtId="0" fontId="2" fillId="0" borderId="0" xfId="0" applyFont="1"/>
    <xf numFmtId="0" fontId="0" fillId="0" borderId="0" xfId="7" applyFont="1"/>
    <xf numFmtId="0" fontId="8" fillId="0" borderId="0" xfId="7" applyFont="1"/>
    <xf numFmtId="1" fontId="0" fillId="0" borderId="0" xfId="7" applyNumberFormat="1" applyFont="1"/>
    <xf numFmtId="0" fontId="2" fillId="0" borderId="0" xfId="7" applyFont="1"/>
    <xf numFmtId="0" fontId="4" fillId="0" borderId="0" xfId="4" applyFont="1"/>
    <xf numFmtId="0" fontId="8" fillId="0" borderId="0" xfId="0" applyFont="1" applyAlignment="1">
      <alignment horizontal="center"/>
    </xf>
    <xf numFmtId="0" fontId="0" fillId="0" borderId="0" xfId="0" applyAlignment="1">
      <alignment horizontal="center"/>
    </xf>
    <xf numFmtId="165" fontId="0" fillId="0" borderId="0" xfId="0" applyNumberFormat="1" applyAlignment="1">
      <alignment horizontal="center"/>
    </xf>
    <xf numFmtId="1" fontId="0" fillId="0" borderId="0" xfId="0" applyNumberFormat="1" applyAlignment="1">
      <alignment horizontal="center"/>
    </xf>
    <xf numFmtId="0" fontId="8" fillId="0" borderId="0" xfId="0" applyFont="1" applyAlignment="1">
      <alignment horizontal="center" wrapText="1"/>
    </xf>
    <xf numFmtId="1" fontId="8" fillId="0" borderId="0" xfId="0" applyNumberFormat="1" applyFont="1" applyAlignment="1">
      <alignment horizontal="center"/>
    </xf>
    <xf numFmtId="3" fontId="0" fillId="0" borderId="0" xfId="0" applyNumberFormat="1" applyAlignment="1">
      <alignment horizontal="center"/>
    </xf>
    <xf numFmtId="0" fontId="12" fillId="0" borderId="0" xfId="0" applyFont="1" applyAlignment="1">
      <alignment horizontal="center" wrapText="1"/>
    </xf>
    <xf numFmtId="0" fontId="0" fillId="0" borderId="0" xfId="0" applyAlignment="1">
      <alignment horizontal="center" wrapText="1"/>
    </xf>
    <xf numFmtId="9" fontId="0" fillId="0" borderId="0" xfId="0" applyNumberFormat="1" applyAlignment="1">
      <alignment horizontal="center" wrapText="1"/>
    </xf>
    <xf numFmtId="9" fontId="0" fillId="0" borderId="0" xfId="0" applyNumberFormat="1" applyAlignment="1">
      <alignment horizontal="center"/>
    </xf>
    <xf numFmtId="9" fontId="0" fillId="0" borderId="0" xfId="1" applyFont="1" applyAlignment="1">
      <alignment horizontal="center"/>
    </xf>
    <xf numFmtId="0" fontId="8" fillId="0" borderId="0" xfId="7" applyFont="1" applyAlignment="1">
      <alignment horizontal="center"/>
    </xf>
    <xf numFmtId="0" fontId="16" fillId="0" borderId="0" xfId="0" applyFont="1" applyAlignment="1">
      <alignment horizontal="center"/>
    </xf>
    <xf numFmtId="1" fontId="2" fillId="0" borderId="0" xfId="7" applyNumberFormat="1" applyFont="1" applyAlignment="1">
      <alignment horizontal="center"/>
    </xf>
    <xf numFmtId="0" fontId="0" fillId="0" borderId="0" xfId="0" applyAlignment="1">
      <alignment horizontal="center" vertical="center" shrinkToFit="1"/>
    </xf>
    <xf numFmtId="0" fontId="0" fillId="0" borderId="0" xfId="0" applyAlignment="1">
      <alignment horizontal="center" vertical="center" wrapText="1" shrinkToFit="1"/>
    </xf>
    <xf numFmtId="0" fontId="8" fillId="0" borderId="0" xfId="0" applyFont="1" applyAlignment="1">
      <alignment horizontal="center" vertical="center" shrinkToFit="1"/>
    </xf>
    <xf numFmtId="9" fontId="0" fillId="0" borderId="0" xfId="1" applyFont="1" applyAlignment="1">
      <alignment horizontal="center" vertical="center" shrinkToFit="1"/>
    </xf>
    <xf numFmtId="9" fontId="0" fillId="0" borderId="0" xfId="0" applyNumberFormat="1" applyAlignment="1">
      <alignment horizontal="center" vertical="center" shrinkToFit="1"/>
    </xf>
    <xf numFmtId="9" fontId="0" fillId="0" borderId="0" xfId="1" applyFont="1" applyFill="1"/>
    <xf numFmtId="9" fontId="0" fillId="0" borderId="0" xfId="0" applyNumberFormat="1"/>
    <xf numFmtId="165" fontId="8" fillId="0" borderId="0" xfId="0" applyNumberFormat="1" applyFont="1" applyAlignment="1">
      <alignment horizontal="center"/>
    </xf>
    <xf numFmtId="0" fontId="18" fillId="0" borderId="0" xfId="0" applyFont="1"/>
    <xf numFmtId="0" fontId="14" fillId="0" borderId="0" xfId="4" applyFont="1" applyAlignment="1">
      <alignment horizontal="center"/>
    </xf>
    <xf numFmtId="0" fontId="12" fillId="0" borderId="0" xfId="4" applyFont="1" applyAlignment="1">
      <alignment horizontal="center"/>
    </xf>
    <xf numFmtId="1" fontId="12" fillId="0" borderId="0" xfId="4" applyNumberFormat="1" applyFont="1" applyAlignment="1">
      <alignment horizontal="center"/>
    </xf>
    <xf numFmtId="0" fontId="12" fillId="0" borderId="0" xfId="4" applyFont="1" applyAlignment="1">
      <alignment horizontal="center" wrapText="1"/>
    </xf>
    <xf numFmtId="1" fontId="12" fillId="0" borderId="0" xfId="4" applyNumberFormat="1" applyFont="1" applyAlignment="1">
      <alignment horizontal="center" wrapText="1"/>
    </xf>
    <xf numFmtId="1" fontId="3" fillId="0" borderId="0" xfId="5" applyNumberFormat="1" applyFont="1" applyBorder="1" applyAlignment="1" applyProtection="1">
      <alignment horizontal="center"/>
    </xf>
    <xf numFmtId="1" fontId="2" fillId="0" borderId="0" xfId="0" applyNumberFormat="1" applyFont="1" applyAlignment="1">
      <alignment horizontal="center"/>
    </xf>
    <xf numFmtId="1" fontId="0" fillId="0" borderId="0" xfId="0" applyNumberFormat="1" applyAlignment="1">
      <alignment horizontal="center" wrapText="1"/>
    </xf>
    <xf numFmtId="0" fontId="0" fillId="0" borderId="0" xfId="0" applyAlignment="1">
      <alignment horizontal="left" indent="1"/>
    </xf>
    <xf numFmtId="0" fontId="19" fillId="0" borderId="0" xfId="0" applyFont="1" applyAlignment="1">
      <alignment horizontal="center" wrapText="1"/>
    </xf>
    <xf numFmtId="166" fontId="0" fillId="0" borderId="0" xfId="1" applyNumberFormat="1" applyFont="1"/>
    <xf numFmtId="17" fontId="0" fillId="0" borderId="0" xfId="0" applyNumberFormat="1" applyFont="1"/>
    <xf numFmtId="0" fontId="0" fillId="0" borderId="0" xfId="0" applyFont="1" applyAlignment="1">
      <alignment horizontal="center" wrapText="1"/>
    </xf>
    <xf numFmtId="0" fontId="0" fillId="0" borderId="0" xfId="0" applyFont="1"/>
    <xf numFmtId="0" fontId="0" fillId="0" borderId="0" xfId="0" applyFont="1" applyAlignment="1">
      <alignment horizontal="center"/>
    </xf>
  </cellXfs>
  <cellStyles count="15">
    <cellStyle name="Akzent6 2" xfId="9" xr:uid="{00000000-0005-0000-0000-000000000000}"/>
    <cellStyle name="Besuchter Hyperlink" xfId="3" builtinId="9" hidden="1"/>
    <cellStyle name="Komma 2" xfId="8" xr:uid="{00000000-0005-0000-0000-000002000000}"/>
    <cellStyle name="Komma 2 2" xfId="12" xr:uid="{BEE55481-E549-4903-B0FF-5533150CF557}"/>
    <cellStyle name="Komma 3" xfId="5" xr:uid="{00000000-0005-0000-0000-000003000000}"/>
    <cellStyle name="Link" xfId="2" builtinId="8" hidden="1"/>
    <cellStyle name="Prozent" xfId="1" builtinId="5"/>
    <cellStyle name="Prozent 2" xfId="6" xr:uid="{00000000-0005-0000-0000-000006000000}"/>
    <cellStyle name="Prozent 3" xfId="13" xr:uid="{E6C798C3-2F4D-419A-B188-D8C27F6EF67B}"/>
    <cellStyle name="Standard" xfId="0" builtinId="0"/>
    <cellStyle name="Standard 2" xfId="7" xr:uid="{00000000-0005-0000-0000-000008000000}"/>
    <cellStyle name="Standard 2 2" xfId="10" xr:uid="{00000000-0005-0000-0000-000009000000}"/>
    <cellStyle name="Standard 2 3" xfId="11" xr:uid="{00000000-0005-0000-0000-00000A000000}"/>
    <cellStyle name="Standard 2 3 2" xfId="14" xr:uid="{B8430D51-26DA-42BD-BBB2-1E795855F595}"/>
    <cellStyle name="Standard 3" xfId="4" xr:uid="{00000000-0005-0000-0000-00000B00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microsoft.com/office/2017/10/relationships/person" Target="persons/perso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4076700</xdr:colOff>
      <xdr:row>13</xdr:row>
      <xdr:rowOff>76200</xdr:rowOff>
    </xdr:from>
    <xdr:to>
      <xdr:col>0</xdr:col>
      <xdr:colOff>6529754</xdr:colOff>
      <xdr:row>17</xdr:row>
      <xdr:rowOff>177800</xdr:rowOff>
    </xdr:to>
    <xdr:pic>
      <xdr:nvPicPr>
        <xdr:cNvPr id="3" name="Grafik 2">
          <a:extLst>
            <a:ext uri="{FF2B5EF4-FFF2-40B4-BE49-F238E27FC236}">
              <a16:creationId xmlns:a16="http://schemas.microsoft.com/office/drawing/2014/main" id="{820345DA-D871-377F-55F3-127F4233DFC7}"/>
            </a:ext>
          </a:extLst>
        </xdr:cNvPr>
        <xdr:cNvPicPr>
          <a:picLocks noChangeAspect="1"/>
        </xdr:cNvPicPr>
      </xdr:nvPicPr>
      <xdr:blipFill>
        <a:blip xmlns:r="http://schemas.openxmlformats.org/officeDocument/2006/relationships" r:embed="rId1"/>
        <a:stretch>
          <a:fillRect/>
        </a:stretch>
      </xdr:blipFill>
      <xdr:spPr>
        <a:xfrm>
          <a:off x="4076700" y="3721100"/>
          <a:ext cx="2453054" cy="9144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B03F66-ACC4-A245-A87A-426EFE79CA37}">
  <dimension ref="A1:A19"/>
  <sheetViews>
    <sheetView tabSelected="1" zoomScaleNormal="100" workbookViewId="0">
      <selection activeCell="A20" sqref="A20"/>
    </sheetView>
  </sheetViews>
  <sheetFormatPr baseColWidth="10" defaultRowHeight="15.5" x14ac:dyDescent="0.35"/>
  <cols>
    <col min="1" max="1" width="140.1640625" customWidth="1"/>
  </cols>
  <sheetData>
    <row r="1" spans="1:1" ht="52" x14ac:dyDescent="0.6">
      <c r="A1" s="59" t="s">
        <v>282</v>
      </c>
    </row>
    <row r="2" spans="1:1" x14ac:dyDescent="0.35">
      <c r="A2" s="6"/>
    </row>
    <row r="3" spans="1:1" x14ac:dyDescent="0.35">
      <c r="A3" s="61"/>
    </row>
    <row r="4" spans="1:1" x14ac:dyDescent="0.35">
      <c r="A4" s="30" t="s">
        <v>283</v>
      </c>
    </row>
    <row r="5" spans="1:1" x14ac:dyDescent="0.35">
      <c r="A5" s="62" t="s">
        <v>284</v>
      </c>
    </row>
    <row r="6" spans="1:1" x14ac:dyDescent="0.35">
      <c r="A6" s="62" t="s">
        <v>306</v>
      </c>
    </row>
    <row r="7" spans="1:1" x14ac:dyDescent="0.35">
      <c r="A7" s="62" t="s">
        <v>307</v>
      </c>
    </row>
    <row r="8" spans="1:1" ht="17" customHeight="1" x14ac:dyDescent="0.35">
      <c r="A8" s="62" t="s">
        <v>285</v>
      </c>
    </row>
    <row r="9" spans="1:1" x14ac:dyDescent="0.35">
      <c r="A9" s="62"/>
    </row>
    <row r="10" spans="1:1" x14ac:dyDescent="0.35">
      <c r="A10" s="30" t="s">
        <v>286</v>
      </c>
    </row>
    <row r="11" spans="1:1" ht="46.5" x14ac:dyDescent="0.35">
      <c r="A11" s="62" t="s">
        <v>287</v>
      </c>
    </row>
    <row r="12" spans="1:1" x14ac:dyDescent="0.35">
      <c r="A12" s="63"/>
    </row>
    <row r="13" spans="1:1" x14ac:dyDescent="0.35">
      <c r="A13" s="63"/>
    </row>
    <row r="14" spans="1:1" x14ac:dyDescent="0.35">
      <c r="A14" s="63"/>
    </row>
    <row r="15" spans="1:1" x14ac:dyDescent="0.35">
      <c r="A15" s="63"/>
    </row>
    <row r="16" spans="1:1" x14ac:dyDescent="0.35">
      <c r="A16" s="63"/>
    </row>
    <row r="17" spans="1:1" x14ac:dyDescent="0.35">
      <c r="A17" s="63"/>
    </row>
    <row r="18" spans="1:1" x14ac:dyDescent="0.35">
      <c r="A18" s="63"/>
    </row>
    <row r="19" spans="1:1" x14ac:dyDescent="0.35">
      <c r="A19" s="64" t="s">
        <v>288</v>
      </c>
    </row>
  </sheetData>
  <pageMargins left="0.7" right="0.7" top="0.78740157499999996" bottom="0.78740157499999996"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8"/>
  <sheetViews>
    <sheetView workbookViewId="0">
      <selection activeCell="E12" sqref="E12"/>
    </sheetView>
  </sheetViews>
  <sheetFormatPr baseColWidth="10" defaultRowHeight="15.5" x14ac:dyDescent="0.35"/>
  <cols>
    <col min="1" max="1" width="25.83203125" customWidth="1"/>
    <col min="4" max="4" width="16" customWidth="1"/>
    <col min="7" max="7" width="14" customWidth="1"/>
    <col min="9" max="9" width="16.5" customWidth="1"/>
    <col min="12" max="12" width="14.6640625" customWidth="1"/>
  </cols>
  <sheetData>
    <row r="1" spans="1:12" ht="18.5" x14ac:dyDescent="0.45">
      <c r="A1" s="1" t="s">
        <v>8</v>
      </c>
    </row>
    <row r="2" spans="1:12" x14ac:dyDescent="0.35">
      <c r="A2" t="s">
        <v>229</v>
      </c>
    </row>
    <row r="3" spans="1:12" x14ac:dyDescent="0.35">
      <c r="A3" s="6"/>
    </row>
    <row r="4" spans="1:12" x14ac:dyDescent="0.35">
      <c r="B4" s="26">
        <v>2019</v>
      </c>
      <c r="C4" s="26">
        <v>2030</v>
      </c>
      <c r="D4" s="27"/>
      <c r="E4" s="27"/>
      <c r="F4" s="27"/>
      <c r="G4" s="27"/>
      <c r="H4" s="26">
        <v>2050</v>
      </c>
      <c r="I4" s="27"/>
      <c r="J4" s="27"/>
      <c r="K4" s="27"/>
      <c r="L4" s="27"/>
    </row>
    <row r="5" spans="1:12" ht="31" x14ac:dyDescent="0.35">
      <c r="B5" s="27" t="s">
        <v>153</v>
      </c>
      <c r="C5" s="33" t="s">
        <v>175</v>
      </c>
      <c r="D5" s="34" t="s">
        <v>177</v>
      </c>
      <c r="E5" s="34" t="s">
        <v>178</v>
      </c>
      <c r="F5" s="34" t="s">
        <v>179</v>
      </c>
      <c r="G5" s="35" t="s">
        <v>176</v>
      </c>
      <c r="H5" s="33" t="s">
        <v>175</v>
      </c>
      <c r="I5" s="34" t="s">
        <v>177</v>
      </c>
      <c r="J5" s="34" t="s">
        <v>178</v>
      </c>
      <c r="K5" s="34" t="s">
        <v>179</v>
      </c>
      <c r="L5" s="35" t="s">
        <v>176</v>
      </c>
    </row>
    <row r="6" spans="1:12" x14ac:dyDescent="0.35">
      <c r="A6" t="s">
        <v>180</v>
      </c>
      <c r="B6" s="36">
        <v>0.7</v>
      </c>
      <c r="C6" s="36">
        <v>0.372</v>
      </c>
      <c r="D6" s="36">
        <v>0.35</v>
      </c>
      <c r="E6" s="36">
        <v>0.45</v>
      </c>
      <c r="F6" s="36">
        <v>0.4</v>
      </c>
      <c r="G6" s="37">
        <f>19.42/40.99</f>
        <v>0.47377409124176628</v>
      </c>
      <c r="H6" s="36">
        <v>0</v>
      </c>
      <c r="I6" s="36">
        <v>0</v>
      </c>
      <c r="J6" s="36">
        <v>0</v>
      </c>
      <c r="K6" s="36">
        <v>0</v>
      </c>
      <c r="L6" s="36">
        <v>0</v>
      </c>
    </row>
    <row r="7" spans="1:12" x14ac:dyDescent="0.35">
      <c r="A7" t="s">
        <v>181</v>
      </c>
      <c r="B7" s="36">
        <v>0.04</v>
      </c>
      <c r="C7" s="36">
        <v>0.27400000000000002</v>
      </c>
      <c r="D7" s="36">
        <v>0.26</v>
      </c>
      <c r="E7" s="36">
        <v>0.23</v>
      </c>
      <c r="F7" s="36">
        <v>0.2</v>
      </c>
      <c r="G7" s="37">
        <f>(4.85+0.54)/40.99</f>
        <v>0.13149548670407415</v>
      </c>
      <c r="H7" s="36">
        <v>0.61</v>
      </c>
      <c r="I7" s="36">
        <v>0.54</v>
      </c>
      <c r="J7" s="36">
        <v>0.65</v>
      </c>
      <c r="K7" s="36">
        <v>0.55000000000000004</v>
      </c>
      <c r="L7" s="37">
        <f>19.73/39.45</f>
        <v>0.50012674271229407</v>
      </c>
    </row>
    <row r="8" spans="1:12" x14ac:dyDescent="0.35">
      <c r="A8" t="s">
        <v>182</v>
      </c>
      <c r="B8" s="36">
        <v>0.26</v>
      </c>
      <c r="C8" s="36">
        <v>0.35399999999999998</v>
      </c>
      <c r="D8" s="36">
        <v>0.39</v>
      </c>
      <c r="E8" s="36">
        <v>0.32</v>
      </c>
      <c r="F8" s="36">
        <v>0.4</v>
      </c>
      <c r="G8" s="37">
        <f>16.18/40.99</f>
        <v>0.39473042205415954</v>
      </c>
      <c r="H8" s="36">
        <v>0.39</v>
      </c>
      <c r="I8" s="36">
        <v>0.46</v>
      </c>
      <c r="J8" s="36">
        <v>0.35</v>
      </c>
      <c r="K8" s="36">
        <v>0.45</v>
      </c>
      <c r="L8" s="36">
        <v>0.5</v>
      </c>
    </row>
  </sheetData>
  <pageMargins left="0.75" right="0.75" top="1" bottom="1" header="0.5" footer="0.5"/>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3"/>
  <sheetViews>
    <sheetView workbookViewId="0">
      <selection activeCell="H22" sqref="H22"/>
    </sheetView>
  </sheetViews>
  <sheetFormatPr baseColWidth="10" defaultRowHeight="15.5" x14ac:dyDescent="0.35"/>
  <cols>
    <col min="1" max="1" width="18.83203125" customWidth="1"/>
  </cols>
  <sheetData>
    <row r="1" spans="1:8" ht="18.5" x14ac:dyDescent="0.45">
      <c r="A1" s="1" t="s">
        <v>9</v>
      </c>
    </row>
    <row r="2" spans="1:8" x14ac:dyDescent="0.35">
      <c r="A2" t="s">
        <v>48</v>
      </c>
    </row>
    <row r="4" spans="1:8" x14ac:dyDescent="0.35">
      <c r="A4" s="6" t="s">
        <v>191</v>
      </c>
    </row>
    <row r="5" spans="1:8" x14ac:dyDescent="0.35">
      <c r="B5" s="26">
        <v>2018</v>
      </c>
      <c r="C5" s="26">
        <v>2020</v>
      </c>
      <c r="D5" s="26">
        <v>2025</v>
      </c>
      <c r="E5" s="26">
        <v>2030</v>
      </c>
      <c r="F5" s="26">
        <v>2035</v>
      </c>
      <c r="G5" s="26">
        <v>2040</v>
      </c>
      <c r="H5" s="26">
        <v>2045</v>
      </c>
    </row>
    <row r="6" spans="1:8" x14ac:dyDescent="0.35">
      <c r="A6" t="s">
        <v>82</v>
      </c>
      <c r="B6" s="32">
        <v>72.787599649420997</v>
      </c>
      <c r="C6" s="32">
        <v>64.350531122033402</v>
      </c>
      <c r="D6" s="32">
        <v>72.859462706619908</v>
      </c>
      <c r="E6" s="32">
        <v>77.969908128295998</v>
      </c>
      <c r="F6" s="32">
        <v>103.96065190337301</v>
      </c>
      <c r="G6" s="32">
        <v>118.804399945418</v>
      </c>
      <c r="H6" s="32">
        <v>118.628186156596</v>
      </c>
    </row>
    <row r="7" spans="1:8" x14ac:dyDescent="0.35">
      <c r="A7" t="s">
        <v>117</v>
      </c>
      <c r="B7" s="32">
        <v>298.84438683437469</v>
      </c>
      <c r="C7" s="32">
        <v>241.19195868497181</v>
      </c>
      <c r="D7" s="32">
        <v>226.14124007116939</v>
      </c>
      <c r="E7" s="32">
        <v>167.20981705854408</v>
      </c>
      <c r="F7" s="32">
        <v>1.4128215615042373E-19</v>
      </c>
      <c r="G7" s="32">
        <v>0</v>
      </c>
      <c r="H7" s="32">
        <v>0</v>
      </c>
    </row>
    <row r="8" spans="1:8" x14ac:dyDescent="0.35">
      <c r="A8" t="s">
        <v>230</v>
      </c>
      <c r="B8" s="32">
        <v>178.38750586797599</v>
      </c>
      <c r="C8" s="32">
        <v>144.924705539694</v>
      </c>
      <c r="D8" s="32">
        <v>135.06870155178498</v>
      </c>
      <c r="E8" s="32">
        <v>99.4878629060089</v>
      </c>
      <c r="F8" s="32">
        <v>1.47768247835189</v>
      </c>
      <c r="G8" s="32">
        <v>1.0003883454443299</v>
      </c>
      <c r="H8" s="32">
        <v>0.50768711781837905</v>
      </c>
    </row>
    <row r="9" spans="1:8" x14ac:dyDescent="0.35">
      <c r="A9" t="s">
        <v>118</v>
      </c>
      <c r="B9" s="32">
        <v>0</v>
      </c>
      <c r="C9" s="32">
        <v>0</v>
      </c>
      <c r="D9" s="32">
        <v>0.50926013973645501</v>
      </c>
      <c r="E9" s="32">
        <v>1.33647433960956</v>
      </c>
      <c r="F9" s="32">
        <v>47.357300807608297</v>
      </c>
      <c r="G9" s="32">
        <v>102.12869871539699</v>
      </c>
      <c r="H9" s="32">
        <v>100.391097441184</v>
      </c>
    </row>
    <row r="10" spans="1:8" x14ac:dyDescent="0.35">
      <c r="A10" t="s">
        <v>86</v>
      </c>
      <c r="B10" s="32">
        <v>51.830999338877405</v>
      </c>
      <c r="C10" s="32">
        <v>48.0031168538207</v>
      </c>
      <c r="D10" s="32">
        <v>60.929566338676203</v>
      </c>
      <c r="E10" s="32">
        <v>71.339027181773503</v>
      </c>
      <c r="F10" s="32">
        <v>111.486899258854</v>
      </c>
      <c r="G10" s="32">
        <v>0</v>
      </c>
      <c r="H10" s="32">
        <v>0</v>
      </c>
    </row>
    <row r="11" spans="1:8" x14ac:dyDescent="0.35">
      <c r="A11" t="s">
        <v>84</v>
      </c>
      <c r="B11" s="32">
        <v>0</v>
      </c>
      <c r="C11" s="32">
        <v>0</v>
      </c>
      <c r="D11" s="32">
        <v>0</v>
      </c>
      <c r="E11" s="32">
        <v>29.0092</v>
      </c>
      <c r="F11" s="32">
        <v>113.4452</v>
      </c>
      <c r="G11" s="32">
        <v>163.89020000000002</v>
      </c>
      <c r="H11" s="32">
        <v>163.89020000000002</v>
      </c>
    </row>
    <row r="12" spans="1:8" x14ac:dyDescent="0.35">
      <c r="A12" t="s">
        <v>232</v>
      </c>
      <c r="B12" s="32">
        <v>-26.746843279356899</v>
      </c>
      <c r="C12" s="32">
        <v>-20.165575114900875</v>
      </c>
      <c r="D12" s="32">
        <v>-19.178139182363527</v>
      </c>
      <c r="E12" s="32">
        <v>-13.499739889729307</v>
      </c>
      <c r="F12" s="32">
        <v>0</v>
      </c>
      <c r="G12" s="32">
        <v>0</v>
      </c>
      <c r="H12" s="32">
        <v>0</v>
      </c>
    </row>
    <row r="13" spans="1:8" x14ac:dyDescent="0.35">
      <c r="B13" s="3"/>
      <c r="C13" s="3"/>
      <c r="D13" s="3"/>
      <c r="E13" s="3"/>
      <c r="F13" s="3"/>
      <c r="G13" s="3"/>
      <c r="H13" s="3"/>
    </row>
    <row r="15" spans="1:8" x14ac:dyDescent="0.35">
      <c r="A15" s="6" t="s">
        <v>192</v>
      </c>
    </row>
    <row r="16" spans="1:8" x14ac:dyDescent="0.35">
      <c r="B16" s="26">
        <v>2018</v>
      </c>
      <c r="C16" s="26">
        <v>2020</v>
      </c>
      <c r="D16" s="26">
        <v>2025</v>
      </c>
      <c r="E16" s="26">
        <v>2030</v>
      </c>
      <c r="F16" s="26">
        <v>2035</v>
      </c>
      <c r="G16" s="26">
        <v>2040</v>
      </c>
      <c r="H16" s="26">
        <v>2045</v>
      </c>
    </row>
    <row r="17" spans="1:8" x14ac:dyDescent="0.35">
      <c r="A17" t="s">
        <v>82</v>
      </c>
      <c r="B17" s="32">
        <v>72.787599649420997</v>
      </c>
      <c r="C17" s="32">
        <v>64.350531122033402</v>
      </c>
      <c r="D17" s="32">
        <v>72.859462706619908</v>
      </c>
      <c r="E17" s="32">
        <v>77.969908128295998</v>
      </c>
      <c r="F17" s="32">
        <v>103.96065190337301</v>
      </c>
      <c r="G17" s="32">
        <v>118.804399945418</v>
      </c>
      <c r="H17" s="32">
        <v>118.628186156596</v>
      </c>
    </row>
    <row r="18" spans="1:8" x14ac:dyDescent="0.35">
      <c r="A18" t="s">
        <v>117</v>
      </c>
      <c r="B18" s="32">
        <v>93.68105239928569</v>
      </c>
      <c r="C18" s="32">
        <v>73.737152741734022</v>
      </c>
      <c r="D18" s="32">
        <v>71.372686537780012</v>
      </c>
      <c r="E18" s="32">
        <v>49.821558146149414</v>
      </c>
      <c r="F18" s="32">
        <v>1.0271225616369767E-19</v>
      </c>
      <c r="G18" s="32">
        <v>0</v>
      </c>
      <c r="H18" s="32">
        <v>0</v>
      </c>
    </row>
    <row r="19" spans="1:8" x14ac:dyDescent="0.35">
      <c r="A19" t="s">
        <v>230</v>
      </c>
      <c r="B19" s="32">
        <v>178.38750586797599</v>
      </c>
      <c r="C19" s="32">
        <v>144.924705539694</v>
      </c>
      <c r="D19" s="32">
        <v>135.06870155178498</v>
      </c>
      <c r="E19" s="32">
        <v>99.4878629060089</v>
      </c>
      <c r="F19" s="32">
        <v>1.47768247835189</v>
      </c>
      <c r="G19" s="32">
        <v>1.0003883454443299</v>
      </c>
      <c r="H19" s="32">
        <v>0.50768711781837905</v>
      </c>
    </row>
    <row r="20" spans="1:8" x14ac:dyDescent="0.35">
      <c r="A20" t="s">
        <v>118</v>
      </c>
      <c r="B20" s="32">
        <v>0</v>
      </c>
      <c r="C20" s="32">
        <v>0</v>
      </c>
      <c r="D20" s="32">
        <v>0.16072815514833616</v>
      </c>
      <c r="E20" s="32">
        <v>0.39821366468202801</v>
      </c>
      <c r="F20" s="32">
        <v>34.428800807608297</v>
      </c>
      <c r="G20" s="32">
        <v>89.200198715396994</v>
      </c>
      <c r="H20" s="32">
        <v>87.462597441184002</v>
      </c>
    </row>
    <row r="21" spans="1:8" x14ac:dyDescent="0.35">
      <c r="A21" t="s">
        <v>86</v>
      </c>
      <c r="B21" s="32">
        <v>51.830999338877405</v>
      </c>
      <c r="C21" s="32">
        <v>48.0031168538207</v>
      </c>
      <c r="D21" s="32">
        <v>60.929566338676203</v>
      </c>
      <c r="E21" s="32">
        <v>71.339027181773503</v>
      </c>
      <c r="F21" s="32">
        <v>111.486899258854</v>
      </c>
      <c r="G21" s="32">
        <v>0</v>
      </c>
      <c r="H21" s="32">
        <v>0</v>
      </c>
    </row>
    <row r="22" spans="1:8" x14ac:dyDescent="0.35">
      <c r="A22" t="s">
        <v>84</v>
      </c>
      <c r="B22" s="32">
        <v>0</v>
      </c>
      <c r="C22" s="32">
        <v>0</v>
      </c>
      <c r="D22" s="32">
        <v>0</v>
      </c>
      <c r="E22" s="32">
        <v>29.0092</v>
      </c>
      <c r="F22" s="32">
        <v>113.4452</v>
      </c>
      <c r="G22" s="32">
        <v>163.89020000000002</v>
      </c>
      <c r="H22" s="32">
        <v>163.89020000000002</v>
      </c>
    </row>
    <row r="23" spans="1:8" x14ac:dyDescent="0.35">
      <c r="A23" t="s">
        <v>231</v>
      </c>
      <c r="B23" s="32">
        <v>128.74378220835499</v>
      </c>
      <c r="C23" s="32">
        <v>109.83887704352101</v>
      </c>
      <c r="D23" s="32">
        <v>100.322402139796</v>
      </c>
      <c r="E23" s="32">
        <v>79.755834188095605</v>
      </c>
      <c r="F23" s="32">
        <v>12.9285</v>
      </c>
      <c r="G23" s="32">
        <v>12.9285</v>
      </c>
      <c r="H23" s="32">
        <v>12.9285</v>
      </c>
    </row>
  </sheetData>
  <pageMargins left="0.75" right="0.75" top="1" bottom="1" header="0.5" footer="0.5"/>
  <pageSetup paperSize="9" orientation="portrait"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22"/>
  <sheetViews>
    <sheetView workbookViewId="0">
      <selection activeCell="G15" sqref="G15:G21"/>
    </sheetView>
  </sheetViews>
  <sheetFormatPr baseColWidth="10" defaultRowHeight="15.5" x14ac:dyDescent="0.35"/>
  <cols>
    <col min="1" max="1" width="31.83203125" customWidth="1"/>
  </cols>
  <sheetData>
    <row r="1" spans="1:9" ht="18.5" x14ac:dyDescent="0.45">
      <c r="A1" s="1" t="s">
        <v>10</v>
      </c>
    </row>
    <row r="2" spans="1:9" x14ac:dyDescent="0.35">
      <c r="A2" t="s">
        <v>48</v>
      </c>
    </row>
    <row r="4" spans="1:9" x14ac:dyDescent="0.35">
      <c r="A4" s="6" t="s">
        <v>195</v>
      </c>
    </row>
    <row r="5" spans="1:9" x14ac:dyDescent="0.35">
      <c r="A5" s="21"/>
      <c r="B5" s="38">
        <v>2020</v>
      </c>
      <c r="C5" s="38">
        <v>2030</v>
      </c>
      <c r="D5" s="38">
        <v>2040</v>
      </c>
      <c r="E5" s="38">
        <v>2050</v>
      </c>
    </row>
    <row r="6" spans="1:9" x14ac:dyDescent="0.35">
      <c r="A6" s="21" t="s">
        <v>82</v>
      </c>
      <c r="B6" s="29">
        <v>194.08875809249298</v>
      </c>
      <c r="C6" s="29">
        <v>187.69594074256389</v>
      </c>
      <c r="D6" s="29">
        <v>210.72184596315307</v>
      </c>
      <c r="E6" s="29">
        <v>207.00970573161712</v>
      </c>
      <c r="F6" s="23"/>
      <c r="G6" s="23"/>
      <c r="H6" s="23"/>
      <c r="I6" s="23"/>
    </row>
    <row r="7" spans="1:9" x14ac:dyDescent="0.35">
      <c r="A7" s="21" t="s">
        <v>86</v>
      </c>
      <c r="B7" s="29">
        <v>44.291376058020901</v>
      </c>
      <c r="C7" s="29">
        <v>21.141695879877702</v>
      </c>
      <c r="D7" s="29">
        <v>5.0449658497340595</v>
      </c>
      <c r="E7" s="29">
        <v>0</v>
      </c>
      <c r="F7" s="23"/>
      <c r="G7" s="23"/>
      <c r="H7" s="23"/>
      <c r="I7" s="23"/>
    </row>
    <row r="8" spans="1:9" x14ac:dyDescent="0.35">
      <c r="A8" s="21" t="s">
        <v>193</v>
      </c>
      <c r="B8" s="29">
        <v>0</v>
      </c>
      <c r="C8" s="29">
        <v>24.440543365359904</v>
      </c>
      <c r="D8" s="29">
        <v>38.644255881194198</v>
      </c>
      <c r="E8" s="29">
        <v>40.436199115489408</v>
      </c>
      <c r="F8" s="23"/>
      <c r="G8" s="23"/>
      <c r="H8" s="23"/>
      <c r="I8" s="23"/>
    </row>
    <row r="9" spans="1:9" x14ac:dyDescent="0.35">
      <c r="A9" s="21" t="s">
        <v>88</v>
      </c>
      <c r="B9" s="29">
        <v>364.03843875702501</v>
      </c>
      <c r="C9" s="29">
        <v>343.25670962367997</v>
      </c>
      <c r="D9" s="29">
        <v>322.62630770333698</v>
      </c>
      <c r="E9" s="29">
        <v>289.92041483802802</v>
      </c>
      <c r="F9" s="23"/>
      <c r="G9" s="23"/>
      <c r="H9" s="23"/>
      <c r="I9" s="23"/>
    </row>
    <row r="10" spans="1:9" x14ac:dyDescent="0.35">
      <c r="A10" s="21" t="s">
        <v>194</v>
      </c>
      <c r="B10" s="29">
        <v>55.045339230970903</v>
      </c>
      <c r="C10" s="29">
        <v>40.477079457705898</v>
      </c>
      <c r="D10" s="29">
        <v>85.1359811033618</v>
      </c>
      <c r="E10" s="29">
        <v>85.711529137252597</v>
      </c>
      <c r="F10" s="23"/>
      <c r="G10" s="23"/>
      <c r="H10" s="23"/>
      <c r="I10" s="23"/>
    </row>
    <row r="13" spans="1:9" x14ac:dyDescent="0.35">
      <c r="A13" s="22" t="s">
        <v>196</v>
      </c>
    </row>
    <row r="14" spans="1:9" x14ac:dyDescent="0.35">
      <c r="B14" s="38">
        <v>2020</v>
      </c>
      <c r="C14" s="38">
        <v>2025</v>
      </c>
      <c r="D14" s="38">
        <v>2030</v>
      </c>
      <c r="E14" s="38">
        <v>2035</v>
      </c>
      <c r="F14" s="38">
        <v>2040</v>
      </c>
      <c r="G14" s="38">
        <v>2045</v>
      </c>
      <c r="H14" s="38">
        <v>2050</v>
      </c>
    </row>
    <row r="15" spans="1:9" x14ac:dyDescent="0.35">
      <c r="A15" s="21" t="s">
        <v>86</v>
      </c>
      <c r="B15" s="29">
        <v>213.0530085957173</v>
      </c>
      <c r="C15" s="29">
        <v>205.82394744846417</v>
      </c>
      <c r="D15" s="29">
        <v>255.67758425103384</v>
      </c>
      <c r="E15" s="29">
        <v>251.23324230751211</v>
      </c>
      <c r="F15" s="29">
        <v>146.08474050842622</v>
      </c>
      <c r="G15" s="29">
        <v>0</v>
      </c>
      <c r="H15" s="29">
        <v>1.0866125584225034E-2</v>
      </c>
    </row>
    <row r="16" spans="1:9" x14ac:dyDescent="0.35">
      <c r="A16" s="21" t="s">
        <v>197</v>
      </c>
      <c r="B16" s="29">
        <v>28.236254637172241</v>
      </c>
      <c r="C16" s="29">
        <v>33.690814780532605</v>
      </c>
      <c r="D16" s="29">
        <v>0</v>
      </c>
      <c r="E16" s="29">
        <v>0</v>
      </c>
      <c r="F16" s="29">
        <v>0</v>
      </c>
      <c r="G16" s="29">
        <v>0</v>
      </c>
      <c r="H16" s="29">
        <v>0</v>
      </c>
    </row>
    <row r="17" spans="1:8" x14ac:dyDescent="0.35">
      <c r="A17" s="21" t="s">
        <v>198</v>
      </c>
      <c r="B17" s="29">
        <v>3.6318149910058701</v>
      </c>
      <c r="C17" s="29">
        <v>16.353391225560401</v>
      </c>
      <c r="D17" s="29">
        <v>29.450246512</v>
      </c>
      <c r="E17" s="29">
        <v>38.938088084200004</v>
      </c>
      <c r="F17" s="29">
        <v>43.640219484799999</v>
      </c>
      <c r="G17" s="29">
        <v>45.488614922399996</v>
      </c>
      <c r="H17" s="29">
        <v>47.337010359200001</v>
      </c>
    </row>
    <row r="18" spans="1:8" x14ac:dyDescent="0.35">
      <c r="A18" s="21" t="s">
        <v>199</v>
      </c>
      <c r="B18" s="29">
        <v>7.2983368410450895</v>
      </c>
      <c r="C18" s="29">
        <v>1.3116104653737817</v>
      </c>
      <c r="D18" s="29">
        <v>0.84032339962422253</v>
      </c>
      <c r="E18" s="29">
        <v>1.050404249530279</v>
      </c>
      <c r="F18" s="29">
        <v>0</v>
      </c>
      <c r="G18" s="29">
        <v>0</v>
      </c>
      <c r="H18" s="29">
        <v>0</v>
      </c>
    </row>
    <row r="19" spans="1:8" x14ac:dyDescent="0.35">
      <c r="A19" s="21" t="s">
        <v>84</v>
      </c>
      <c r="B19" s="29">
        <v>0</v>
      </c>
      <c r="C19" s="29">
        <v>0</v>
      </c>
      <c r="D19" s="29">
        <v>0</v>
      </c>
      <c r="E19" s="29">
        <v>0</v>
      </c>
      <c r="F19" s="29">
        <v>0</v>
      </c>
      <c r="G19" s="29">
        <v>1.8931037178383689</v>
      </c>
      <c r="H19" s="29">
        <v>5.7721807566930057</v>
      </c>
    </row>
    <row r="20" spans="1:8" x14ac:dyDescent="0.35">
      <c r="A20" s="21" t="s">
        <v>82</v>
      </c>
      <c r="B20" s="29">
        <v>0</v>
      </c>
      <c r="C20" s="29">
        <v>14.997329658040536</v>
      </c>
      <c r="D20" s="29">
        <v>18.878781441707268</v>
      </c>
      <c r="E20" s="29">
        <v>32.937586833771888</v>
      </c>
      <c r="F20" s="29">
        <v>132.90136348277886</v>
      </c>
      <c r="G20" s="29">
        <v>258.89161628264804</v>
      </c>
      <c r="H20" s="29">
        <v>236.80036111769351</v>
      </c>
    </row>
    <row r="21" spans="1:8" x14ac:dyDescent="0.35">
      <c r="A21" s="21" t="s">
        <v>81</v>
      </c>
      <c r="B21" s="29">
        <v>111.819</v>
      </c>
      <c r="C21" s="29">
        <v>81.470486125198775</v>
      </c>
      <c r="D21" s="29">
        <v>38.40980514895935</v>
      </c>
      <c r="E21" s="29">
        <v>8.7821896757867606</v>
      </c>
      <c r="F21" s="29">
        <v>0</v>
      </c>
      <c r="G21" s="29">
        <v>0</v>
      </c>
      <c r="H21" s="29">
        <v>0</v>
      </c>
    </row>
    <row r="22" spans="1:8" x14ac:dyDescent="0.35">
      <c r="B22" s="27"/>
      <c r="C22" s="27"/>
      <c r="D22" s="27"/>
      <c r="E22" s="27"/>
      <c r="F22" s="27"/>
      <c r="G22" s="27"/>
      <c r="H22" s="27"/>
    </row>
  </sheetData>
  <pageMargins left="0.75" right="0.75" top="1" bottom="1" header="0.5" footer="0.5"/>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10"/>
  <sheetViews>
    <sheetView workbookViewId="0">
      <selection activeCell="A12" sqref="A12"/>
    </sheetView>
  </sheetViews>
  <sheetFormatPr baseColWidth="10" defaultRowHeight="15.5" x14ac:dyDescent="0.35"/>
  <cols>
    <col min="1" max="1" width="49" customWidth="1"/>
  </cols>
  <sheetData>
    <row r="1" spans="1:9" ht="18.5" x14ac:dyDescent="0.45">
      <c r="A1" s="1" t="s">
        <v>11</v>
      </c>
    </row>
    <row r="2" spans="1:9" x14ac:dyDescent="0.35">
      <c r="A2" t="s">
        <v>220</v>
      </c>
    </row>
    <row r="4" spans="1:9" x14ac:dyDescent="0.35">
      <c r="B4" s="39">
        <v>2018</v>
      </c>
      <c r="C4" s="39">
        <v>2020</v>
      </c>
      <c r="D4" s="39">
        <v>2025</v>
      </c>
      <c r="E4" s="39">
        <v>2030</v>
      </c>
      <c r="F4" s="39">
        <v>2035</v>
      </c>
      <c r="G4" s="39">
        <v>2040</v>
      </c>
      <c r="H4" s="39">
        <v>2045</v>
      </c>
      <c r="I4" s="39">
        <v>2050</v>
      </c>
    </row>
    <row r="5" spans="1:9" x14ac:dyDescent="0.35">
      <c r="A5" s="5" t="s">
        <v>205</v>
      </c>
      <c r="B5" s="29">
        <v>36.999500533348012</v>
      </c>
      <c r="C5" s="29">
        <v>36.999500533348012</v>
      </c>
      <c r="D5" s="29">
        <v>36.870498910815321</v>
      </c>
      <c r="E5" s="29">
        <v>28.886837638628396</v>
      </c>
      <c r="F5" s="29">
        <v>24.481054832195625</v>
      </c>
      <c r="G5" s="29">
        <v>16.599696407235392</v>
      </c>
      <c r="H5" s="29">
        <v>9.5060505529999997</v>
      </c>
      <c r="I5" s="29">
        <v>10.055421835506879</v>
      </c>
    </row>
    <row r="6" spans="1:9" x14ac:dyDescent="0.35">
      <c r="A6" s="5" t="s">
        <v>206</v>
      </c>
      <c r="B6" s="29">
        <v>0.99741454699999998</v>
      </c>
      <c r="C6" s="29">
        <v>0.99741454699999998</v>
      </c>
      <c r="D6" s="29">
        <v>0.99771610114999998</v>
      </c>
      <c r="E6" s="29">
        <v>0.99801765529999997</v>
      </c>
      <c r="F6" s="29">
        <v>1.03726331015</v>
      </c>
      <c r="G6" s="29">
        <v>1.0765089650000002</v>
      </c>
      <c r="H6" s="29">
        <v>1.1324249069999999</v>
      </c>
      <c r="I6" s="29">
        <v>1.188340849</v>
      </c>
    </row>
    <row r="7" spans="1:9" x14ac:dyDescent="0.35">
      <c r="A7" s="5" t="s">
        <v>207</v>
      </c>
      <c r="B7" s="29">
        <v>3.8370895403061041</v>
      </c>
      <c r="C7" s="29">
        <v>3.5926378472274361</v>
      </c>
      <c r="D7" s="29">
        <v>3.0979229692802428</v>
      </c>
      <c r="E7" s="29">
        <v>2.3662583813218712</v>
      </c>
      <c r="F7" s="29">
        <v>1.7493181900911214</v>
      </c>
      <c r="G7" s="29">
        <v>0</v>
      </c>
      <c r="H7" s="29">
        <v>0</v>
      </c>
      <c r="I7" s="29">
        <v>0</v>
      </c>
    </row>
    <row r="8" spans="1:9" ht="16" customHeight="1" x14ac:dyDescent="0.35">
      <c r="A8" s="5" t="s">
        <v>208</v>
      </c>
      <c r="B8" s="29">
        <v>0</v>
      </c>
      <c r="C8" s="29">
        <v>0</v>
      </c>
      <c r="D8" s="29">
        <v>0</v>
      </c>
      <c r="E8" s="29">
        <v>-9.8576898092770038E-2</v>
      </c>
      <c r="F8" s="29">
        <v>-1.6507993541380752</v>
      </c>
      <c r="G8" s="29">
        <v>-3.2030218101833801</v>
      </c>
      <c r="H8" s="29">
        <v>-17.654591401673667</v>
      </c>
      <c r="I8" s="29">
        <v>-32.106160993163961</v>
      </c>
    </row>
    <row r="9" spans="1:9" x14ac:dyDescent="0.35">
      <c r="A9" s="5" t="s">
        <v>209</v>
      </c>
      <c r="B9" s="29">
        <v>0</v>
      </c>
      <c r="C9" s="29">
        <v>0</v>
      </c>
      <c r="D9" s="29">
        <v>0</v>
      </c>
      <c r="E9" s="29">
        <v>0</v>
      </c>
      <c r="F9" s="29">
        <v>-3.7263001977499997</v>
      </c>
      <c r="G9" s="29">
        <v>-7.4526003954999993</v>
      </c>
      <c r="H9" s="29">
        <v>-8.1537112396500007</v>
      </c>
      <c r="I9" s="29">
        <v>-8.8548220838000002</v>
      </c>
    </row>
    <row r="10" spans="1:9" ht="18" customHeight="1" x14ac:dyDescent="0.35">
      <c r="A10" s="5" t="s">
        <v>210</v>
      </c>
      <c r="B10" s="29">
        <v>41.834004620654113</v>
      </c>
      <c r="C10" s="29">
        <v>41.589552927575447</v>
      </c>
      <c r="D10" s="29">
        <v>40.966137981245559</v>
      </c>
      <c r="E10" s="29">
        <v>32.251113675250267</v>
      </c>
      <c r="F10" s="29">
        <v>23.541336134686745</v>
      </c>
      <c r="G10" s="29">
        <v>10.223604976735391</v>
      </c>
      <c r="H10" s="29">
        <v>2.484764220349998</v>
      </c>
      <c r="I10" s="29">
        <v>2.3889406007068743</v>
      </c>
    </row>
  </sheetData>
  <pageMargins left="0.75" right="0.75" top="1" bottom="1" header="0.5" footer="0.5"/>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16"/>
  <sheetViews>
    <sheetView workbookViewId="0">
      <selection activeCell="E18" sqref="E18"/>
    </sheetView>
  </sheetViews>
  <sheetFormatPr baseColWidth="10" defaultRowHeight="15.5" x14ac:dyDescent="0.35"/>
  <cols>
    <col min="1" max="1" width="32.83203125" customWidth="1"/>
  </cols>
  <sheetData>
    <row r="1" spans="1:9" ht="18.5" x14ac:dyDescent="0.45">
      <c r="A1" s="1" t="s">
        <v>12</v>
      </c>
    </row>
    <row r="2" spans="1:9" x14ac:dyDescent="0.35">
      <c r="A2" t="s">
        <v>233</v>
      </c>
    </row>
    <row r="4" spans="1:9" x14ac:dyDescent="0.35">
      <c r="A4" s="24"/>
      <c r="B4" s="38">
        <v>2020</v>
      </c>
      <c r="C4" s="38">
        <v>2030</v>
      </c>
      <c r="D4" s="38">
        <v>2040</v>
      </c>
      <c r="E4" s="38">
        <v>2050</v>
      </c>
    </row>
    <row r="5" spans="1:9" x14ac:dyDescent="0.35">
      <c r="A5" s="24" t="s">
        <v>200</v>
      </c>
      <c r="B5" s="28">
        <v>0</v>
      </c>
      <c r="C5" s="28">
        <v>8.7495465397199983E-3</v>
      </c>
      <c r="D5" s="28">
        <v>0.406714220700999</v>
      </c>
      <c r="E5" s="28">
        <v>0.96464201115829984</v>
      </c>
      <c r="F5" s="40"/>
      <c r="G5" s="40"/>
      <c r="H5" s="40"/>
      <c r="I5" s="40"/>
    </row>
    <row r="6" spans="1:9" x14ac:dyDescent="0.35">
      <c r="A6" s="24" t="s">
        <v>235</v>
      </c>
      <c r="B6" s="28">
        <v>0</v>
      </c>
      <c r="C6" s="28">
        <v>0</v>
      </c>
      <c r="D6" s="28">
        <v>0</v>
      </c>
      <c r="E6" s="28">
        <v>8.2125010151928052E-2</v>
      </c>
      <c r="F6" s="40"/>
      <c r="G6" s="40"/>
      <c r="H6" s="40"/>
      <c r="I6" s="40"/>
    </row>
    <row r="7" spans="1:9" x14ac:dyDescent="0.35">
      <c r="A7" s="24" t="s">
        <v>236</v>
      </c>
      <c r="B7" s="28">
        <v>0</v>
      </c>
      <c r="C7" s="28">
        <v>0</v>
      </c>
      <c r="D7" s="28">
        <v>2.2060033629798999</v>
      </c>
      <c r="E7" s="28">
        <v>2.2060033629798999</v>
      </c>
      <c r="F7" s="40"/>
      <c r="G7" s="40"/>
      <c r="H7" s="40"/>
      <c r="I7" s="40"/>
    </row>
    <row r="8" spans="1:9" x14ac:dyDescent="0.35">
      <c r="A8" s="24" t="s">
        <v>201</v>
      </c>
      <c r="B8" s="28">
        <v>0</v>
      </c>
      <c r="C8" s="28">
        <v>0</v>
      </c>
      <c r="D8" s="28">
        <v>3.3232051196171994E-2</v>
      </c>
      <c r="E8" s="28">
        <v>8.0780686600258972E-2</v>
      </c>
      <c r="F8" s="40"/>
      <c r="G8" s="40"/>
      <c r="H8" s="40"/>
      <c r="I8" s="40"/>
    </row>
    <row r="9" spans="1:9" x14ac:dyDescent="0.35">
      <c r="A9" s="24" t="s">
        <v>202</v>
      </c>
      <c r="B9" s="28">
        <v>10.068361075868001</v>
      </c>
      <c r="C9" s="28">
        <v>9.3552483708228991</v>
      </c>
      <c r="D9" s="28">
        <v>5.6900628649947</v>
      </c>
      <c r="E9" s="28">
        <v>0</v>
      </c>
      <c r="F9" s="40"/>
      <c r="G9" s="40"/>
      <c r="H9" s="40"/>
      <c r="I9" s="40"/>
    </row>
    <row r="10" spans="1:9" x14ac:dyDescent="0.35">
      <c r="A10" s="24" t="s">
        <v>203</v>
      </c>
      <c r="B10" s="28">
        <v>0</v>
      </c>
      <c r="C10" s="28">
        <v>0</v>
      </c>
      <c r="D10" s="28">
        <v>0.54550132751899982</v>
      </c>
      <c r="E10" s="28">
        <v>0.54550132751899982</v>
      </c>
      <c r="F10" s="40"/>
      <c r="G10" s="40"/>
      <c r="H10" s="40"/>
      <c r="I10" s="40"/>
    </row>
    <row r="11" spans="1:9" x14ac:dyDescent="0.35">
      <c r="A11" s="24" t="s">
        <v>234</v>
      </c>
      <c r="B11" s="28">
        <v>0</v>
      </c>
      <c r="C11" s="28">
        <v>0</v>
      </c>
      <c r="D11" s="28">
        <v>0</v>
      </c>
      <c r="E11" s="28">
        <v>6.9301567713861809</v>
      </c>
      <c r="F11" s="40"/>
      <c r="G11" s="40"/>
      <c r="H11" s="40"/>
      <c r="I11" s="40"/>
    </row>
    <row r="12" spans="1:9" x14ac:dyDescent="0.35">
      <c r="A12" s="24" t="s">
        <v>237</v>
      </c>
      <c r="B12" s="28">
        <v>1.7919</v>
      </c>
      <c r="C12" s="28">
        <v>2.2057040000000003</v>
      </c>
      <c r="D12" s="28">
        <v>1.1197040000000003</v>
      </c>
      <c r="E12" s="28">
        <v>0</v>
      </c>
      <c r="F12" s="40"/>
      <c r="G12" s="40"/>
      <c r="H12" s="40"/>
      <c r="I12" s="40"/>
    </row>
    <row r="13" spans="1:9" x14ac:dyDescent="0.35">
      <c r="A13" s="24" t="s">
        <v>204</v>
      </c>
      <c r="B13" s="28">
        <v>0.1357046914062007</v>
      </c>
      <c r="C13" s="28">
        <v>0.3274752579087003</v>
      </c>
      <c r="D13" s="28">
        <v>0.89924164353665537</v>
      </c>
      <c r="E13" s="28">
        <v>0</v>
      </c>
      <c r="F13" s="40"/>
      <c r="G13" s="40"/>
      <c r="H13" s="40"/>
      <c r="I13" s="40"/>
    </row>
    <row r="14" spans="1:9" x14ac:dyDescent="0.35">
      <c r="I14" s="40"/>
    </row>
    <row r="15" spans="1:9" x14ac:dyDescent="0.35">
      <c r="I15" s="40"/>
    </row>
    <row r="16" spans="1:9" x14ac:dyDescent="0.35">
      <c r="I16" s="40"/>
    </row>
  </sheetData>
  <pageMargins left="0.75" right="0.75" top="1" bottom="1" header="0.5" footer="0.5"/>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11"/>
  <sheetViews>
    <sheetView workbookViewId="0">
      <selection activeCell="A7" sqref="A7"/>
    </sheetView>
  </sheetViews>
  <sheetFormatPr baseColWidth="10" defaultRowHeight="15.5" x14ac:dyDescent="0.35"/>
  <cols>
    <col min="1" max="1" width="28.33203125" customWidth="1"/>
    <col min="2" max="2" width="14.1640625" customWidth="1"/>
    <col min="3" max="3" width="15.33203125" customWidth="1"/>
    <col min="4" max="4" width="16.33203125" customWidth="1"/>
    <col min="5" max="5" width="14.6640625" customWidth="1"/>
    <col min="6" max="6" width="15" customWidth="1"/>
    <col min="7" max="7" width="12.83203125" customWidth="1"/>
  </cols>
  <sheetData>
    <row r="1" spans="1:7" ht="18.5" x14ac:dyDescent="0.45">
      <c r="A1" s="1" t="s">
        <v>13</v>
      </c>
    </row>
    <row r="2" spans="1:7" x14ac:dyDescent="0.35">
      <c r="A2" t="s">
        <v>229</v>
      </c>
    </row>
    <row r="4" spans="1:7" x14ac:dyDescent="0.35">
      <c r="B4" s="26">
        <v>2016</v>
      </c>
      <c r="C4" s="26" t="s">
        <v>183</v>
      </c>
      <c r="D4" s="27"/>
      <c r="E4" s="26"/>
      <c r="F4" s="27"/>
      <c r="G4" s="34"/>
    </row>
    <row r="5" spans="1:7" ht="31" x14ac:dyDescent="0.35">
      <c r="B5" s="27" t="s">
        <v>153</v>
      </c>
      <c r="C5" s="33" t="s">
        <v>175</v>
      </c>
      <c r="D5" s="34" t="s">
        <v>184</v>
      </c>
      <c r="E5" s="34" t="s">
        <v>178</v>
      </c>
      <c r="F5" s="34" t="s">
        <v>185</v>
      </c>
      <c r="G5" s="35" t="s">
        <v>176</v>
      </c>
    </row>
    <row r="6" spans="1:7" x14ac:dyDescent="0.35">
      <c r="A6" t="s">
        <v>186</v>
      </c>
      <c r="B6" s="37">
        <f>10.4/12.6</f>
        <v>0.82539682539682546</v>
      </c>
      <c r="C6" s="36">
        <v>0</v>
      </c>
      <c r="D6" s="36">
        <v>0</v>
      </c>
      <c r="E6" s="36">
        <v>0</v>
      </c>
      <c r="F6" s="36">
        <v>0</v>
      </c>
      <c r="G6" s="36">
        <v>0</v>
      </c>
    </row>
    <row r="7" spans="1:7" x14ac:dyDescent="0.35">
      <c r="A7" t="s">
        <v>187</v>
      </c>
      <c r="B7" s="37">
        <f>2.2/12.6</f>
        <v>0.17460317460317462</v>
      </c>
      <c r="C7" s="36">
        <v>0</v>
      </c>
      <c r="D7" s="36">
        <v>0</v>
      </c>
      <c r="E7" s="36">
        <v>0</v>
      </c>
      <c r="F7" s="36">
        <v>0</v>
      </c>
      <c r="G7" s="36">
        <v>0</v>
      </c>
    </row>
    <row r="8" spans="1:7" x14ac:dyDescent="0.35">
      <c r="A8" t="s">
        <v>118</v>
      </c>
      <c r="B8" s="36">
        <v>0</v>
      </c>
      <c r="C8" s="36">
        <v>8.8999999999999996E-2</v>
      </c>
      <c r="D8" s="36">
        <v>0</v>
      </c>
      <c r="E8" s="36">
        <v>0</v>
      </c>
      <c r="F8" s="36">
        <v>0</v>
      </c>
      <c r="G8" s="36">
        <v>0.12</v>
      </c>
    </row>
    <row r="9" spans="1:7" x14ac:dyDescent="0.35">
      <c r="A9" t="s">
        <v>188</v>
      </c>
      <c r="B9" s="36">
        <v>0</v>
      </c>
      <c r="C9" s="36">
        <v>0.21199999999999999</v>
      </c>
      <c r="D9" s="37">
        <f>2.7/7.2</f>
        <v>0.375</v>
      </c>
      <c r="E9" s="36">
        <v>0.6</v>
      </c>
      <c r="F9" s="37">
        <f>5/10</f>
        <v>0.5</v>
      </c>
      <c r="G9" s="36">
        <v>0.88</v>
      </c>
    </row>
    <row r="10" spans="1:7" x14ac:dyDescent="0.35">
      <c r="A10" t="s">
        <v>189</v>
      </c>
      <c r="B10" s="36">
        <v>0</v>
      </c>
      <c r="C10" s="36">
        <v>5.8000000000000003E-2</v>
      </c>
      <c r="D10" s="37">
        <f>2.5/7.2</f>
        <v>0.34722222222222221</v>
      </c>
      <c r="E10" s="36">
        <v>0</v>
      </c>
      <c r="F10" s="37">
        <f>1/10</f>
        <v>0.1</v>
      </c>
      <c r="G10" s="36">
        <v>0</v>
      </c>
    </row>
    <row r="11" spans="1:7" x14ac:dyDescent="0.35">
      <c r="A11" t="s">
        <v>190</v>
      </c>
      <c r="B11" s="36">
        <v>0</v>
      </c>
      <c r="C11" s="36">
        <v>0.64100000000000001</v>
      </c>
      <c r="D11" s="37">
        <f>2/7.2</f>
        <v>0.27777777777777779</v>
      </c>
      <c r="E11" s="36">
        <v>0.4</v>
      </c>
      <c r="F11" s="37">
        <f>4/10</f>
        <v>0.4</v>
      </c>
      <c r="G11" s="36">
        <v>0</v>
      </c>
    </row>
  </sheetData>
  <pageMargins left="0.75" right="0.75" top="1" bottom="1" header="0.5" footer="0.5"/>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8"/>
  <sheetViews>
    <sheetView workbookViewId="0">
      <selection activeCell="D10" sqref="D10"/>
    </sheetView>
  </sheetViews>
  <sheetFormatPr baseColWidth="10" defaultRowHeight="15.5" x14ac:dyDescent="0.35"/>
  <cols>
    <col min="1" max="1" width="22.83203125" customWidth="1"/>
    <col min="2" max="2" width="21.5" customWidth="1"/>
    <col min="3" max="3" width="22.1640625" customWidth="1"/>
    <col min="4" max="4" width="22.83203125" customWidth="1"/>
    <col min="5" max="5" width="19.83203125" customWidth="1"/>
    <col min="6" max="6" width="19.6640625" customWidth="1"/>
    <col min="7" max="8" width="22.5" customWidth="1"/>
    <col min="9" max="9" width="21.6640625" customWidth="1"/>
  </cols>
  <sheetData>
    <row r="1" spans="1:10" ht="18.5" x14ac:dyDescent="0.45">
      <c r="A1" s="1" t="s">
        <v>14</v>
      </c>
    </row>
    <row r="2" spans="1:10" x14ac:dyDescent="0.35">
      <c r="A2" t="s">
        <v>229</v>
      </c>
    </row>
    <row r="4" spans="1:10" ht="46.5" x14ac:dyDescent="0.35">
      <c r="A4" s="41"/>
      <c r="B4" s="42" t="s">
        <v>120</v>
      </c>
      <c r="C4" s="42" t="s">
        <v>121</v>
      </c>
      <c r="D4" s="42" t="s">
        <v>122</v>
      </c>
      <c r="E4" s="42" t="s">
        <v>123</v>
      </c>
      <c r="F4" s="42" t="s">
        <v>119</v>
      </c>
      <c r="G4" s="42" t="s">
        <v>238</v>
      </c>
      <c r="H4" s="42" t="s">
        <v>239</v>
      </c>
      <c r="I4" s="42" t="s">
        <v>124</v>
      </c>
      <c r="J4" s="42" t="s">
        <v>125</v>
      </c>
    </row>
    <row r="5" spans="1:10" x14ac:dyDescent="0.35">
      <c r="A5" s="43">
        <v>2018</v>
      </c>
      <c r="B5" s="44">
        <v>0.27911275059626189</v>
      </c>
      <c r="C5" s="44">
        <v>0.2077675303497121</v>
      </c>
      <c r="D5" s="44">
        <v>0.23184137179603515</v>
      </c>
      <c r="E5" s="44">
        <v>0.27208142215132031</v>
      </c>
      <c r="F5" s="44">
        <v>9.1969251066705907E-3</v>
      </c>
      <c r="G5" s="44">
        <v>0</v>
      </c>
      <c r="H5" s="44">
        <v>0</v>
      </c>
      <c r="I5" s="44">
        <v>0</v>
      </c>
      <c r="J5" s="45">
        <v>0</v>
      </c>
    </row>
    <row r="6" spans="1:10" x14ac:dyDescent="0.35">
      <c r="A6" s="43">
        <v>2030</v>
      </c>
      <c r="B6" s="44">
        <v>0.19751361000000001</v>
      </c>
      <c r="C6" s="44">
        <v>0</v>
      </c>
      <c r="D6" s="44">
        <v>0.38479847</v>
      </c>
      <c r="E6" s="44">
        <v>0.10953851999999999</v>
      </c>
      <c r="F6" s="44">
        <v>1.7875200000000004E-2</v>
      </c>
      <c r="G6" s="44">
        <v>0.2192701</v>
      </c>
      <c r="H6" s="44">
        <v>5.1004100000000004E-2</v>
      </c>
      <c r="I6" s="44">
        <v>0</v>
      </c>
      <c r="J6" s="45">
        <v>0.02</v>
      </c>
    </row>
    <row r="7" spans="1:10" x14ac:dyDescent="0.35">
      <c r="A7" s="43">
        <v>2040</v>
      </c>
      <c r="B7" s="44">
        <v>8.2758239999999969E-2</v>
      </c>
      <c r="C7" s="44">
        <v>0</v>
      </c>
      <c r="D7" s="44">
        <v>0.37245887999999994</v>
      </c>
      <c r="E7" s="44">
        <v>0</v>
      </c>
      <c r="F7" s="44">
        <v>0.1135104</v>
      </c>
      <c r="G7" s="44">
        <v>0</v>
      </c>
      <c r="H7" s="44">
        <v>0.35753568000000002</v>
      </c>
      <c r="I7" s="44">
        <v>3.3736800000000004E-2</v>
      </c>
      <c r="J7" s="45">
        <v>0.04</v>
      </c>
    </row>
    <row r="8" spans="1:10" x14ac:dyDescent="0.35">
      <c r="A8" s="43">
        <v>2045</v>
      </c>
      <c r="B8" s="44">
        <v>5.4503399999999994E-2</v>
      </c>
      <c r="C8" s="44">
        <v>0</v>
      </c>
      <c r="D8" s="44">
        <v>0.28002318749999994</v>
      </c>
      <c r="E8" s="44">
        <v>0</v>
      </c>
      <c r="F8" s="44">
        <v>0.155496</v>
      </c>
      <c r="G8" s="44">
        <v>0</v>
      </c>
      <c r="H8" s="44">
        <v>0.40500803749999992</v>
      </c>
      <c r="I8" s="44">
        <v>5.4969375000000008E-2</v>
      </c>
      <c r="J8" s="45">
        <v>0.05</v>
      </c>
    </row>
  </sheetData>
  <pageMargins left="0.75" right="0.75" top="1" bottom="1" header="0.5" footer="0.5"/>
  <pageSetup paperSize="9" orientation="portrait"/>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O12"/>
  <sheetViews>
    <sheetView workbookViewId="0">
      <selection activeCell="A4" sqref="A4:XFD4"/>
    </sheetView>
  </sheetViews>
  <sheetFormatPr baseColWidth="10" defaultRowHeight="15.5" x14ac:dyDescent="0.35"/>
  <cols>
    <col min="1" max="1" width="25.33203125" customWidth="1"/>
    <col min="2" max="2" width="10.83203125" customWidth="1"/>
  </cols>
  <sheetData>
    <row r="1" spans="1:15" ht="18.5" x14ac:dyDescent="0.45">
      <c r="A1" s="1" t="s">
        <v>15</v>
      </c>
    </row>
    <row r="2" spans="1:15" x14ac:dyDescent="0.35">
      <c r="A2" t="s">
        <v>229</v>
      </c>
    </row>
    <row r="3" spans="1:15" x14ac:dyDescent="0.35">
      <c r="A3" s="14"/>
      <c r="B3" s="47"/>
      <c r="C3" s="47"/>
      <c r="D3" s="47"/>
      <c r="E3" s="47"/>
      <c r="F3" s="47"/>
      <c r="G3" s="47"/>
    </row>
    <row r="4" spans="1:15" x14ac:dyDescent="0.35">
      <c r="B4" s="26">
        <v>2018</v>
      </c>
      <c r="C4" s="26">
        <v>2025</v>
      </c>
      <c r="D4" s="26">
        <v>2030</v>
      </c>
      <c r="E4" s="26">
        <v>2035</v>
      </c>
      <c r="F4" s="26">
        <v>2040</v>
      </c>
      <c r="G4" s="26">
        <v>2045</v>
      </c>
    </row>
    <row r="5" spans="1:15" x14ac:dyDescent="0.35">
      <c r="A5" s="13" t="s">
        <v>99</v>
      </c>
      <c r="B5" s="37">
        <v>0.69849815374356483</v>
      </c>
      <c r="C5" s="37">
        <v>0.69260546759487973</v>
      </c>
      <c r="D5" s="37">
        <v>0.69489383999999998</v>
      </c>
      <c r="E5" s="37">
        <v>0.70082385599999997</v>
      </c>
      <c r="F5" s="37">
        <v>0.67343337600000008</v>
      </c>
      <c r="G5" s="37">
        <v>0.62811283200000012</v>
      </c>
      <c r="J5" s="46"/>
      <c r="K5" s="46"/>
      <c r="L5" s="46"/>
      <c r="M5" s="46"/>
      <c r="N5" s="46"/>
      <c r="O5" s="46"/>
    </row>
    <row r="6" spans="1:15" x14ac:dyDescent="0.35">
      <c r="A6" s="13" t="s">
        <v>100</v>
      </c>
      <c r="B6" s="37">
        <v>0.22635087909732507</v>
      </c>
      <c r="C6" s="37">
        <v>0.167322888</v>
      </c>
      <c r="D6" s="37">
        <v>0.12344577599999999</v>
      </c>
      <c r="E6" s="37">
        <v>1.9199999999999998E-2</v>
      </c>
      <c r="F6" s="37">
        <v>0</v>
      </c>
      <c r="G6" s="37">
        <v>0</v>
      </c>
      <c r="J6" s="46"/>
      <c r="K6" s="46"/>
      <c r="L6" s="46"/>
      <c r="M6" s="46"/>
      <c r="N6" s="46"/>
      <c r="O6" s="46"/>
    </row>
    <row r="7" spans="1:15" x14ac:dyDescent="0.35">
      <c r="A7" s="13" t="s">
        <v>102</v>
      </c>
      <c r="B7" s="37">
        <v>3.4268062348869428E-2</v>
      </c>
      <c r="C7" s="37">
        <v>9.172130399999999E-2</v>
      </c>
      <c r="D7" s="37">
        <v>0.12584260799999997</v>
      </c>
      <c r="E7" s="37">
        <v>0.140576496</v>
      </c>
      <c r="F7" s="37">
        <v>0.15531038400000002</v>
      </c>
      <c r="G7" s="37">
        <v>0.14425663800000002</v>
      </c>
      <c r="J7" s="46"/>
      <c r="K7" s="46"/>
      <c r="L7" s="46"/>
      <c r="M7" s="46"/>
      <c r="N7" s="46"/>
      <c r="O7" s="46"/>
    </row>
    <row r="8" spans="1:15" x14ac:dyDescent="0.35">
      <c r="A8" s="13" t="s">
        <v>103</v>
      </c>
      <c r="B8" s="37">
        <v>0</v>
      </c>
      <c r="C8" s="37">
        <v>6.2453999999999999E-3</v>
      </c>
      <c r="D8" s="37">
        <v>1.24908E-2</v>
      </c>
      <c r="E8" s="37">
        <v>7.6799999999999993E-2</v>
      </c>
      <c r="F8" s="37">
        <v>8.9383920000000019E-2</v>
      </c>
      <c r="G8" s="37">
        <v>0.10878477</v>
      </c>
      <c r="J8" s="46"/>
      <c r="K8" s="46"/>
      <c r="L8" s="46"/>
      <c r="M8" s="46"/>
      <c r="N8" s="46"/>
      <c r="O8" s="46"/>
    </row>
    <row r="9" spans="1:15" x14ac:dyDescent="0.35">
      <c r="A9" s="13" t="s">
        <v>101</v>
      </c>
      <c r="B9" s="37">
        <v>8.8290481024037664E-4</v>
      </c>
      <c r="C9" s="37">
        <v>2.1049404051201883E-3</v>
      </c>
      <c r="D9" s="37">
        <v>3.3269760000000002E-3</v>
      </c>
      <c r="E9" s="37">
        <v>2.2599648000000003E-2</v>
      </c>
      <c r="F9" s="37">
        <v>4.1872320000000005E-2</v>
      </c>
      <c r="G9" s="37">
        <v>7.8845760000000015E-2</v>
      </c>
      <c r="J9" s="46"/>
      <c r="K9" s="46"/>
      <c r="L9" s="46"/>
      <c r="M9" s="46"/>
      <c r="N9" s="46"/>
      <c r="O9" s="46"/>
    </row>
    <row r="10" spans="1:15" x14ac:dyDescent="0.35">
      <c r="A10" s="13" t="s">
        <v>104</v>
      </c>
      <c r="B10" s="37">
        <v>0.04</v>
      </c>
      <c r="C10" s="37">
        <v>0.04</v>
      </c>
      <c r="D10" s="37">
        <v>0.04</v>
      </c>
      <c r="E10" s="37">
        <v>0.04</v>
      </c>
      <c r="F10" s="37">
        <v>0.04</v>
      </c>
      <c r="G10" s="37">
        <v>0.04</v>
      </c>
      <c r="J10" s="46"/>
      <c r="K10" s="46"/>
      <c r="L10" s="46"/>
      <c r="M10" s="46"/>
      <c r="N10" s="46"/>
      <c r="O10" s="46"/>
    </row>
    <row r="12" spans="1:15" x14ac:dyDescent="0.35">
      <c r="A12" s="4"/>
    </row>
  </sheetData>
  <pageMargins left="0.75" right="0.75" top="1" bottom="1" header="0.5" footer="0.5"/>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12"/>
  <sheetViews>
    <sheetView workbookViewId="0"/>
  </sheetViews>
  <sheetFormatPr baseColWidth="10" defaultRowHeight="15.5" x14ac:dyDescent="0.35"/>
  <cols>
    <col min="1" max="1" width="34.33203125" customWidth="1"/>
  </cols>
  <sheetData>
    <row r="1" spans="1:8" ht="18.5" x14ac:dyDescent="0.45">
      <c r="A1" s="1" t="s">
        <v>16</v>
      </c>
    </row>
    <row r="2" spans="1:8" x14ac:dyDescent="0.35">
      <c r="A2" t="s">
        <v>240</v>
      </c>
    </row>
    <row r="3" spans="1:8" x14ac:dyDescent="0.35">
      <c r="A3" s="6"/>
    </row>
    <row r="4" spans="1:8" x14ac:dyDescent="0.35">
      <c r="B4" s="26">
        <v>2018</v>
      </c>
      <c r="C4" s="26">
        <v>2025</v>
      </c>
      <c r="D4" s="26">
        <v>2030</v>
      </c>
      <c r="E4" s="26">
        <v>2035</v>
      </c>
      <c r="F4" s="26">
        <v>2040</v>
      </c>
      <c r="G4" s="26">
        <v>2045</v>
      </c>
    </row>
    <row r="5" spans="1:8" x14ac:dyDescent="0.35">
      <c r="A5" t="s">
        <v>105</v>
      </c>
      <c r="B5" s="28">
        <v>1.3694999999999999</v>
      </c>
      <c r="C5" s="28">
        <v>0.82499999999999996</v>
      </c>
      <c r="D5" s="28">
        <v>0</v>
      </c>
      <c r="E5" s="28">
        <v>0</v>
      </c>
      <c r="F5" s="28">
        <v>0</v>
      </c>
      <c r="G5" s="28">
        <v>0</v>
      </c>
      <c r="H5" s="27"/>
    </row>
    <row r="6" spans="1:8" x14ac:dyDescent="0.35">
      <c r="A6" t="s">
        <v>106</v>
      </c>
      <c r="B6" s="28">
        <v>32.388300000000001</v>
      </c>
      <c r="C6" s="28">
        <v>32.586300000000001</v>
      </c>
      <c r="D6" s="28">
        <v>31.3933</v>
      </c>
      <c r="E6" s="28">
        <v>23.659299999999998</v>
      </c>
      <c r="F6" s="28">
        <v>14.854799999999999</v>
      </c>
      <c r="G6" s="28">
        <v>2.8643000000000001</v>
      </c>
      <c r="H6" s="27"/>
    </row>
    <row r="7" spans="1:8" x14ac:dyDescent="0.35">
      <c r="A7" t="s">
        <v>107</v>
      </c>
      <c r="B7" s="28">
        <v>0</v>
      </c>
      <c r="C7" s="28">
        <v>0</v>
      </c>
      <c r="D7" s="28">
        <v>1.254</v>
      </c>
      <c r="E7" s="28">
        <v>7.008</v>
      </c>
      <c r="F7" s="28">
        <v>13.443</v>
      </c>
      <c r="G7" s="28">
        <v>21.9405</v>
      </c>
      <c r="H7" s="27"/>
    </row>
    <row r="8" spans="1:8" x14ac:dyDescent="0.35">
      <c r="A8" t="s">
        <v>241</v>
      </c>
      <c r="B8" s="28">
        <v>0</v>
      </c>
      <c r="C8" s="28">
        <v>0</v>
      </c>
      <c r="D8" s="28">
        <v>0.5</v>
      </c>
      <c r="E8" s="28">
        <v>0.5</v>
      </c>
      <c r="F8" s="28">
        <v>1.5</v>
      </c>
      <c r="G8" s="28">
        <v>1</v>
      </c>
      <c r="H8" s="27"/>
    </row>
    <row r="9" spans="1:8" x14ac:dyDescent="0.35">
      <c r="A9" t="s">
        <v>108</v>
      </c>
      <c r="B9" s="28">
        <v>0</v>
      </c>
      <c r="C9" s="28">
        <v>0.16500000000000001</v>
      </c>
      <c r="D9" s="28">
        <v>0.16500000000000001</v>
      </c>
      <c r="E9" s="28">
        <v>0.82499999999999996</v>
      </c>
      <c r="F9" s="28">
        <v>0.82499999999999996</v>
      </c>
      <c r="G9" s="28">
        <v>0.82499999999999996</v>
      </c>
      <c r="H9" s="27"/>
    </row>
    <row r="10" spans="1:8" x14ac:dyDescent="0.35">
      <c r="H10" s="27"/>
    </row>
    <row r="11" spans="1:8" x14ac:dyDescent="0.35">
      <c r="A11" t="s">
        <v>109</v>
      </c>
      <c r="B11" s="28">
        <v>24.024300000000004</v>
      </c>
      <c r="C11" s="28">
        <v>24.947446754319571</v>
      </c>
      <c r="D11" s="28">
        <v>24.074402209856757</v>
      </c>
      <c r="E11" s="28">
        <v>23.13582883939474</v>
      </c>
      <c r="F11" s="28">
        <v>20.764686976138499</v>
      </c>
      <c r="G11" s="28">
        <v>17.120839612668231</v>
      </c>
      <c r="H11" s="27"/>
    </row>
    <row r="12" spans="1:8" x14ac:dyDescent="0.35">
      <c r="H12" s="27"/>
    </row>
  </sheetData>
  <pageMargins left="0.75" right="0.75" top="1" bottom="1" header="0.5" footer="0.5"/>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E13"/>
  <sheetViews>
    <sheetView topLeftCell="A3" workbookViewId="0">
      <selection activeCell="D18" sqref="D18"/>
    </sheetView>
  </sheetViews>
  <sheetFormatPr baseColWidth="10" defaultRowHeight="15.5" x14ac:dyDescent="0.35"/>
  <cols>
    <col min="1" max="1" width="25.33203125" customWidth="1"/>
  </cols>
  <sheetData>
    <row r="1" spans="1:5" ht="18.5" x14ac:dyDescent="0.45">
      <c r="A1" s="1" t="s">
        <v>17</v>
      </c>
    </row>
    <row r="3" spans="1:5" ht="18.5" x14ac:dyDescent="0.45">
      <c r="A3" s="1" t="s">
        <v>242</v>
      </c>
    </row>
    <row r="4" spans="1:5" x14ac:dyDescent="0.35">
      <c r="A4" t="s">
        <v>229</v>
      </c>
    </row>
    <row r="6" spans="1:5" x14ac:dyDescent="0.35">
      <c r="B6" s="26">
        <v>2020</v>
      </c>
      <c r="C6" s="26">
        <v>2030</v>
      </c>
      <c r="D6" s="26">
        <v>2050</v>
      </c>
    </row>
    <row r="7" spans="1:5" x14ac:dyDescent="0.35">
      <c r="A7" s="5" t="s">
        <v>153</v>
      </c>
      <c r="B7" s="36">
        <v>0</v>
      </c>
      <c r="C7" s="27"/>
      <c r="D7" s="27"/>
    </row>
    <row r="8" spans="1:5" x14ac:dyDescent="0.35">
      <c r="A8" s="19" t="s">
        <v>211</v>
      </c>
      <c r="B8" s="27"/>
      <c r="C8" s="36">
        <v>0.06</v>
      </c>
      <c r="D8" s="36">
        <v>0.93</v>
      </c>
      <c r="E8" s="4"/>
    </row>
    <row r="9" spans="1:5" x14ac:dyDescent="0.35">
      <c r="A9" s="5" t="s">
        <v>126</v>
      </c>
      <c r="B9" s="36"/>
      <c r="C9" s="36">
        <v>7.0000000000000007E-2</v>
      </c>
      <c r="D9" s="36">
        <v>0.86</v>
      </c>
    </row>
    <row r="10" spans="1:5" x14ac:dyDescent="0.35">
      <c r="A10" s="5" t="s">
        <v>127</v>
      </c>
      <c r="B10" s="36"/>
      <c r="C10" s="36">
        <v>0.05</v>
      </c>
      <c r="D10" s="36">
        <v>1</v>
      </c>
    </row>
    <row r="11" spans="1:5" x14ac:dyDescent="0.35">
      <c r="A11" s="5" t="s">
        <v>128</v>
      </c>
      <c r="B11" s="36"/>
      <c r="C11" s="36">
        <v>0.06</v>
      </c>
      <c r="D11" s="36">
        <v>1</v>
      </c>
    </row>
    <row r="12" spans="1:5" x14ac:dyDescent="0.35">
      <c r="A12" s="5" t="s">
        <v>212</v>
      </c>
      <c r="B12" s="27"/>
      <c r="C12" s="36">
        <v>0.05</v>
      </c>
      <c r="D12" s="36">
        <v>0.98</v>
      </c>
    </row>
    <row r="13" spans="1:5" x14ac:dyDescent="0.35">
      <c r="A13" s="5" t="s">
        <v>213</v>
      </c>
      <c r="B13" s="27"/>
      <c r="C13" s="36">
        <v>0.3</v>
      </c>
      <c r="D13" s="36">
        <v>1</v>
      </c>
    </row>
  </sheetData>
  <pageMargins left="0.75" right="0.75" top="1" bottom="1" header="0.5" footer="0.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3"/>
  <sheetViews>
    <sheetView workbookViewId="0">
      <selection activeCell="C19" sqref="C19"/>
    </sheetView>
  </sheetViews>
  <sheetFormatPr baseColWidth="10" defaultRowHeight="15.5" x14ac:dyDescent="0.35"/>
  <cols>
    <col min="1" max="1" width="25.6640625" customWidth="1"/>
    <col min="2" max="2" width="13.6640625" customWidth="1"/>
  </cols>
  <sheetData>
    <row r="1" spans="1:7" ht="18.5" x14ac:dyDescent="0.45">
      <c r="A1" s="1" t="s">
        <v>0</v>
      </c>
    </row>
    <row r="2" spans="1:7" x14ac:dyDescent="0.35">
      <c r="A2" t="s">
        <v>220</v>
      </c>
    </row>
    <row r="4" spans="1:7" x14ac:dyDescent="0.35">
      <c r="B4" s="26" t="s">
        <v>34</v>
      </c>
      <c r="C4" s="26">
        <v>2025</v>
      </c>
      <c r="D4" s="26">
        <v>2030</v>
      </c>
      <c r="E4" s="26">
        <v>2035</v>
      </c>
      <c r="F4" s="26">
        <v>2040</v>
      </c>
      <c r="G4" s="26">
        <v>2045</v>
      </c>
    </row>
    <row r="5" spans="1:7" x14ac:dyDescent="0.35">
      <c r="A5" t="s">
        <v>35</v>
      </c>
      <c r="B5" s="29">
        <v>63.737000000000002</v>
      </c>
      <c r="C5" s="29">
        <v>62.878211056587368</v>
      </c>
      <c r="D5" s="29">
        <v>58.035963946971876</v>
      </c>
      <c r="E5" s="29">
        <v>51.722578450623118</v>
      </c>
      <c r="F5" s="29">
        <v>46.147244746395174</v>
      </c>
      <c r="G5" s="29">
        <v>40.740340843913458</v>
      </c>
    </row>
    <row r="6" spans="1:7" x14ac:dyDescent="0.35">
      <c r="A6" t="s">
        <v>36</v>
      </c>
      <c r="B6" s="29">
        <v>9.5519999999999996</v>
      </c>
      <c r="C6" s="29">
        <v>6.6384499999999997</v>
      </c>
      <c r="D6" s="29">
        <v>2.5798999999999994</v>
      </c>
      <c r="E6" s="29">
        <v>1.9349249999999998</v>
      </c>
      <c r="F6" s="29">
        <v>1.2899499999999997</v>
      </c>
      <c r="G6" s="29">
        <v>0.64497499999999985</v>
      </c>
    </row>
    <row r="7" spans="1:7" x14ac:dyDescent="0.35">
      <c r="A7" t="s">
        <v>37</v>
      </c>
      <c r="B7" s="29">
        <v>189.38399999999999</v>
      </c>
      <c r="C7" s="29">
        <v>169.98136912602897</v>
      </c>
      <c r="D7" s="29">
        <v>137.0588488479942</v>
      </c>
      <c r="E7" s="29">
        <v>73.27877760190141</v>
      </c>
      <c r="F7" s="29">
        <v>24.710220372916201</v>
      </c>
      <c r="G7" s="29">
        <v>-3.5656429359467436</v>
      </c>
    </row>
    <row r="8" spans="1:7" x14ac:dyDescent="0.35">
      <c r="A8" t="s">
        <v>38</v>
      </c>
      <c r="B8" s="29">
        <v>116.069</v>
      </c>
      <c r="C8" s="29">
        <v>87.952406257893045</v>
      </c>
      <c r="D8" s="29">
        <v>52.675453087651825</v>
      </c>
      <c r="E8" s="29">
        <v>26.399886031154054</v>
      </c>
      <c r="F8" s="29">
        <v>0.12431897465628808</v>
      </c>
      <c r="G8" s="29">
        <v>2.3608912131070931E-2</v>
      </c>
    </row>
    <row r="9" spans="1:7" x14ac:dyDescent="0.35">
      <c r="A9" t="s">
        <v>39</v>
      </c>
      <c r="B9" s="29">
        <v>162.292</v>
      </c>
      <c r="C9" s="29">
        <v>133.64714923197644</v>
      </c>
      <c r="D9" s="29">
        <v>98.938483375880736</v>
      </c>
      <c r="E9" s="29">
        <v>70.253636486096582</v>
      </c>
      <c r="F9" s="29">
        <v>16.590309186774935</v>
      </c>
      <c r="G9" s="29">
        <v>0</v>
      </c>
    </row>
    <row r="10" spans="1:7" x14ac:dyDescent="0.35">
      <c r="A10" t="s">
        <v>40</v>
      </c>
      <c r="B10" s="29">
        <v>309.50799999999998</v>
      </c>
      <c r="C10" s="29">
        <v>199.04477501808842</v>
      </c>
      <c r="D10" s="29">
        <v>70.435396267253012</v>
      </c>
      <c r="E10" s="29">
        <v>42.117822383556927</v>
      </c>
      <c r="F10" s="29">
        <v>22.122463220669179</v>
      </c>
      <c r="G10" s="29">
        <v>2.3097335426476437</v>
      </c>
    </row>
    <row r="11" spans="1:7" x14ac:dyDescent="0.35">
      <c r="A11" s="6" t="s">
        <v>41</v>
      </c>
      <c r="B11" s="31">
        <v>850.54200000000003</v>
      </c>
      <c r="C11" s="31">
        <v>660.14236069057426</v>
      </c>
      <c r="D11" s="31">
        <v>419.72404552575159</v>
      </c>
      <c r="E11" s="31">
        <v>265.70762595333207</v>
      </c>
      <c r="F11" s="31">
        <v>110.98450650141177</v>
      </c>
      <c r="G11" s="31">
        <v>40.153015362745435</v>
      </c>
    </row>
    <row r="12" spans="1:7" x14ac:dyDescent="0.35">
      <c r="B12" s="29"/>
      <c r="C12" s="29"/>
      <c r="D12" s="29"/>
      <c r="E12" s="29"/>
      <c r="F12" s="29"/>
      <c r="G12" s="29"/>
    </row>
    <row r="13" spans="1:7" x14ac:dyDescent="0.35">
      <c r="A13" t="s">
        <v>42</v>
      </c>
      <c r="B13" s="27"/>
      <c r="C13" s="27"/>
      <c r="D13" s="29">
        <v>438</v>
      </c>
      <c r="E13" s="27"/>
      <c r="F13" s="29">
        <v>149.03028</v>
      </c>
      <c r="G13" s="27">
        <v>0</v>
      </c>
    </row>
  </sheetData>
  <pageMargins left="0.75" right="0.75" top="1" bottom="1" header="0.5" footer="0.5"/>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9"/>
  <sheetViews>
    <sheetView workbookViewId="0">
      <selection activeCell="A2" sqref="A2"/>
    </sheetView>
  </sheetViews>
  <sheetFormatPr baseColWidth="10" defaultRowHeight="15.5" x14ac:dyDescent="0.35"/>
  <cols>
    <col min="1" max="1" width="38.6640625" customWidth="1"/>
  </cols>
  <sheetData>
    <row r="1" spans="1:7" ht="18.5" x14ac:dyDescent="0.45">
      <c r="A1" s="1" t="s">
        <v>18</v>
      </c>
    </row>
    <row r="2" spans="1:7" x14ac:dyDescent="0.35">
      <c r="A2" t="s">
        <v>243</v>
      </c>
    </row>
    <row r="3" spans="1:7" x14ac:dyDescent="0.35">
      <c r="B3" s="26">
        <v>2018</v>
      </c>
      <c r="C3" s="26">
        <v>2025</v>
      </c>
      <c r="D3" s="26">
        <v>2030</v>
      </c>
      <c r="E3" s="26">
        <v>2035</v>
      </c>
      <c r="F3" s="26">
        <v>2040</v>
      </c>
      <c r="G3" s="26">
        <v>2045</v>
      </c>
    </row>
    <row r="4" spans="1:7" x14ac:dyDescent="0.35">
      <c r="A4" t="s">
        <v>110</v>
      </c>
      <c r="B4" s="28">
        <v>6.2545214980797699</v>
      </c>
      <c r="C4" s="28">
        <v>6.0319851031674396</v>
      </c>
      <c r="D4" s="28">
        <v>5.2749557988031706</v>
      </c>
      <c r="E4" s="28">
        <v>4.76997269277512</v>
      </c>
      <c r="F4" s="28">
        <v>3.8068832048089498</v>
      </c>
      <c r="G4" s="28">
        <v>2.8085937438086499</v>
      </c>
    </row>
    <row r="5" spans="1:7" x14ac:dyDescent="0.35">
      <c r="A5" t="s">
        <v>111</v>
      </c>
      <c r="B5" s="28">
        <v>12.846225</v>
      </c>
      <c r="C5" s="28">
        <v>13.097409546017799</v>
      </c>
      <c r="D5" s="28">
        <v>12.454877593376899</v>
      </c>
      <c r="E5" s="28">
        <v>11.983883541471499</v>
      </c>
      <c r="F5" s="28">
        <v>10.4570971052103</v>
      </c>
      <c r="G5" s="28">
        <v>8.8121165083252908</v>
      </c>
    </row>
    <row r="6" spans="1:7" x14ac:dyDescent="0.35">
      <c r="A6" t="s">
        <v>112</v>
      </c>
      <c r="B6" s="28">
        <v>0</v>
      </c>
      <c r="C6" s="28">
        <v>0</v>
      </c>
      <c r="D6" s="28">
        <v>-0.56963810714307805</v>
      </c>
      <c r="E6" s="28">
        <v>-3.2429301146394307</v>
      </c>
      <c r="F6" s="28">
        <v>-6.1123800330844702</v>
      </c>
      <c r="G6" s="28">
        <v>-9.6184165574830605</v>
      </c>
    </row>
    <row r="7" spans="1:7" x14ac:dyDescent="0.35">
      <c r="A7" t="s">
        <v>113</v>
      </c>
      <c r="B7" s="28">
        <v>0</v>
      </c>
      <c r="C7" s="28">
        <v>0</v>
      </c>
      <c r="D7" s="28">
        <v>-6.5599054425573802E-2</v>
      </c>
      <c r="E7" s="28">
        <v>-0.36478484665313399</v>
      </c>
      <c r="F7" s="28">
        <v>-0.834565903066676</v>
      </c>
      <c r="G7" s="28">
        <v>-1.6605331435781301</v>
      </c>
    </row>
    <row r="8" spans="1:7" x14ac:dyDescent="0.35">
      <c r="B8" s="27"/>
      <c r="C8" s="27"/>
      <c r="D8" s="27"/>
      <c r="E8" s="27"/>
      <c r="F8" s="27"/>
      <c r="G8" s="27"/>
    </row>
    <row r="9" spans="1:7" x14ac:dyDescent="0.35">
      <c r="A9" s="6" t="s">
        <v>114</v>
      </c>
      <c r="B9" s="48">
        <v>19.100746498079769</v>
      </c>
      <c r="C9" s="48">
        <v>19.12939464918524</v>
      </c>
      <c r="D9" s="48">
        <v>17.094596230611419</v>
      </c>
      <c r="E9" s="48">
        <v>13.146141272954054</v>
      </c>
      <c r="F9" s="48">
        <v>7.3170343738681041</v>
      </c>
      <c r="G9" s="48">
        <v>0.34176055107274955</v>
      </c>
    </row>
  </sheetData>
  <pageMargins left="0.75" right="0.75" top="1" bottom="1" header="0.5" footer="0.5"/>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N13"/>
  <sheetViews>
    <sheetView workbookViewId="0">
      <selection activeCell="C1" sqref="C1:C1048576"/>
    </sheetView>
  </sheetViews>
  <sheetFormatPr baseColWidth="10" defaultRowHeight="15.5" x14ac:dyDescent="0.35"/>
  <cols>
    <col min="1" max="1" width="23" customWidth="1"/>
  </cols>
  <sheetData>
    <row r="1" spans="1:14" ht="18.5" x14ac:dyDescent="0.45">
      <c r="A1" s="1" t="s">
        <v>19</v>
      </c>
    </row>
    <row r="2" spans="1:14" x14ac:dyDescent="0.35">
      <c r="A2" t="s">
        <v>48</v>
      </c>
    </row>
    <row r="4" spans="1:14" x14ac:dyDescent="0.35">
      <c r="B4" s="26">
        <v>2018</v>
      </c>
      <c r="C4" s="26">
        <v>2025</v>
      </c>
      <c r="D4" s="26">
        <v>2030</v>
      </c>
      <c r="E4" s="26">
        <v>2035</v>
      </c>
      <c r="F4" s="26">
        <v>2040</v>
      </c>
      <c r="G4" s="26">
        <v>2045</v>
      </c>
      <c r="H4" s="2"/>
      <c r="I4" s="2"/>
      <c r="J4" s="2"/>
      <c r="K4" s="2"/>
      <c r="L4" s="2"/>
      <c r="M4" s="2"/>
      <c r="N4" s="2"/>
    </row>
    <row r="5" spans="1:14" x14ac:dyDescent="0.35">
      <c r="A5" t="s">
        <v>82</v>
      </c>
      <c r="B5" s="28">
        <v>1.09576896006419</v>
      </c>
      <c r="C5" s="28">
        <v>0.99440069366923001</v>
      </c>
      <c r="D5" s="28">
        <v>0.91934369715881303</v>
      </c>
      <c r="E5" s="28">
        <v>4.1816967956371958</v>
      </c>
      <c r="F5" s="28">
        <v>6.5496112774715911</v>
      </c>
      <c r="G5" s="28">
        <v>9.5031093727866285</v>
      </c>
      <c r="H5" s="2"/>
      <c r="I5" s="2"/>
      <c r="J5" s="2"/>
      <c r="K5" s="2"/>
      <c r="L5" s="2"/>
      <c r="M5" s="2"/>
      <c r="N5" s="2"/>
    </row>
    <row r="6" spans="1:14" x14ac:dyDescent="0.35">
      <c r="A6" t="s">
        <v>80</v>
      </c>
      <c r="B6" s="28">
        <v>5.7412818931107177</v>
      </c>
      <c r="C6" s="28">
        <v>5.8793992028603217</v>
      </c>
      <c r="D6" s="28">
        <v>5.8449049712262005</v>
      </c>
      <c r="E6" s="28">
        <v>5.7641644321765098</v>
      </c>
      <c r="F6" s="28">
        <v>2.8375071430368899</v>
      </c>
      <c r="G6" s="28">
        <v>0</v>
      </c>
      <c r="H6" s="2"/>
      <c r="I6" s="2"/>
      <c r="J6" s="2"/>
      <c r="K6" s="2"/>
      <c r="L6" s="2"/>
      <c r="M6" s="2"/>
      <c r="N6" s="2"/>
    </row>
    <row r="7" spans="1:14" x14ac:dyDescent="0.35">
      <c r="A7" t="s">
        <v>86</v>
      </c>
      <c r="B7" s="28">
        <v>8.4312110799517512</v>
      </c>
      <c r="C7" s="28">
        <v>8.303945649961241</v>
      </c>
      <c r="D7" s="28">
        <v>8.0608292679405409</v>
      </c>
      <c r="E7" s="28">
        <v>10.2755488500465</v>
      </c>
      <c r="F7" s="28">
        <v>10.114848830394299</v>
      </c>
      <c r="G7" s="28">
        <v>0</v>
      </c>
      <c r="H7" s="2"/>
      <c r="I7" s="2"/>
      <c r="J7" s="2"/>
      <c r="K7" s="2"/>
      <c r="L7" s="2"/>
      <c r="M7" s="2"/>
      <c r="N7" s="2"/>
    </row>
    <row r="8" spans="1:14" x14ac:dyDescent="0.35">
      <c r="A8" t="s">
        <v>51</v>
      </c>
      <c r="B8" s="28">
        <v>10.722010282206501</v>
      </c>
      <c r="C8" s="28">
        <v>7.9409373704663206</v>
      </c>
      <c r="D8" s="28">
        <v>6.2944948346217995</v>
      </c>
      <c r="E8" s="28">
        <v>0</v>
      </c>
      <c r="F8" s="28">
        <v>0</v>
      </c>
      <c r="G8" s="28">
        <v>0</v>
      </c>
      <c r="H8" s="2"/>
      <c r="I8" s="2"/>
      <c r="J8" s="2"/>
      <c r="K8" s="2"/>
      <c r="L8" s="2"/>
      <c r="M8" s="2"/>
      <c r="N8" s="2"/>
    </row>
    <row r="9" spans="1:14" x14ac:dyDescent="0.35">
      <c r="A9" t="s">
        <v>115</v>
      </c>
      <c r="B9" s="28">
        <v>0.97730576936786995</v>
      </c>
      <c r="C9" s="28">
        <v>1.07875967633482</v>
      </c>
      <c r="D9" s="28">
        <v>1.11776987065651</v>
      </c>
      <c r="E9" s="28">
        <v>1.10425766604627</v>
      </c>
      <c r="F9" s="28">
        <v>0</v>
      </c>
      <c r="G9" s="28">
        <v>0</v>
      </c>
      <c r="H9" s="2"/>
      <c r="I9" s="2"/>
      <c r="J9" s="2"/>
      <c r="K9" s="2"/>
      <c r="L9" s="2"/>
      <c r="M9" s="2"/>
      <c r="N9" s="2"/>
    </row>
    <row r="10" spans="1:14" x14ac:dyDescent="0.35">
      <c r="A10" t="s">
        <v>84</v>
      </c>
      <c r="B10" s="28">
        <v>0</v>
      </c>
      <c r="C10" s="28">
        <v>0</v>
      </c>
      <c r="D10" s="28">
        <v>0</v>
      </c>
      <c r="E10" s="28">
        <v>0</v>
      </c>
      <c r="F10" s="28">
        <v>0</v>
      </c>
      <c r="G10" s="28">
        <v>1.9859007054844802</v>
      </c>
      <c r="H10" s="2"/>
      <c r="I10" s="2"/>
      <c r="J10" s="2"/>
      <c r="K10" s="2"/>
      <c r="L10" s="2"/>
      <c r="M10" s="2"/>
      <c r="N10" s="2"/>
    </row>
    <row r="11" spans="1:14" x14ac:dyDescent="0.35">
      <c r="A11" t="s">
        <v>116</v>
      </c>
      <c r="B11" s="28">
        <v>0</v>
      </c>
      <c r="C11" s="28">
        <v>0</v>
      </c>
      <c r="D11" s="28">
        <v>0</v>
      </c>
      <c r="E11" s="28">
        <v>2.3126765480219302</v>
      </c>
      <c r="F11" s="28">
        <v>6.1882409392973008</v>
      </c>
      <c r="G11" s="28">
        <v>16.822937601921172</v>
      </c>
      <c r="H11" s="2"/>
      <c r="I11" s="2"/>
      <c r="J11" s="2"/>
      <c r="K11" s="2"/>
      <c r="L11" s="2"/>
      <c r="M11" s="2"/>
      <c r="N11" s="2"/>
    </row>
    <row r="12" spans="1:14" x14ac:dyDescent="0.35">
      <c r="A12" t="s">
        <v>89</v>
      </c>
      <c r="B12" s="28">
        <v>1.4574556157601</v>
      </c>
      <c r="C12" s="28">
        <v>1.49372397457662</v>
      </c>
      <c r="D12" s="28">
        <v>1.4846198395269701</v>
      </c>
      <c r="E12" s="28">
        <v>3.1563402693539002</v>
      </c>
      <c r="F12" s="28">
        <v>3.0925324734309001</v>
      </c>
      <c r="G12" s="28">
        <v>3.02627080485385</v>
      </c>
      <c r="H12" s="2"/>
      <c r="I12" s="2"/>
      <c r="J12" s="2"/>
      <c r="K12" s="2"/>
      <c r="L12" s="2"/>
      <c r="M12" s="2"/>
      <c r="N12" s="2"/>
    </row>
    <row r="13" spans="1:14" x14ac:dyDescent="0.35">
      <c r="B13" s="28"/>
      <c r="C13" s="28"/>
      <c r="D13" s="28"/>
      <c r="E13" s="28"/>
      <c r="F13" s="28"/>
      <c r="G13" s="28"/>
    </row>
  </sheetData>
  <pageMargins left="0.75" right="0.75" top="1" bottom="1" header="0.5" footer="0.5"/>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O13"/>
  <sheetViews>
    <sheetView workbookViewId="0">
      <selection activeCell="G8" sqref="G8"/>
    </sheetView>
  </sheetViews>
  <sheetFormatPr baseColWidth="10" defaultRowHeight="15.5" x14ac:dyDescent="0.35"/>
  <cols>
    <col min="1" max="1" width="24.5" customWidth="1"/>
  </cols>
  <sheetData>
    <row r="1" spans="1:15" ht="18.5" x14ac:dyDescent="0.45">
      <c r="A1" s="1" t="s">
        <v>20</v>
      </c>
    </row>
    <row r="2" spans="1:15" ht="16" customHeight="1" x14ac:dyDescent="0.45">
      <c r="A2" s="49" t="s">
        <v>48</v>
      </c>
    </row>
    <row r="4" spans="1:15" x14ac:dyDescent="0.35">
      <c r="B4" s="26">
        <v>2018</v>
      </c>
      <c r="C4" s="26">
        <v>2025</v>
      </c>
      <c r="D4" s="26">
        <v>2030</v>
      </c>
      <c r="E4" s="26">
        <v>2035</v>
      </c>
      <c r="F4" s="26">
        <v>2040</v>
      </c>
      <c r="G4" s="26">
        <v>2045</v>
      </c>
    </row>
    <row r="5" spans="1:15" x14ac:dyDescent="0.35">
      <c r="A5" t="s">
        <v>82</v>
      </c>
      <c r="B5" s="29">
        <v>14.773610000000001</v>
      </c>
      <c r="C5" s="29">
        <v>17.005769232783898</v>
      </c>
      <c r="D5" s="29">
        <v>18.473219643956</v>
      </c>
      <c r="E5" s="29">
        <v>21.020572140502402</v>
      </c>
      <c r="F5" s="29">
        <v>23.567924637048701</v>
      </c>
      <c r="G5" s="29">
        <v>26.492461516112467</v>
      </c>
      <c r="I5" s="2"/>
      <c r="J5" s="2"/>
      <c r="K5" s="2"/>
      <c r="L5" s="2"/>
      <c r="M5" s="2"/>
      <c r="N5" s="2"/>
      <c r="O5" s="2"/>
    </row>
    <row r="6" spans="1:15" x14ac:dyDescent="0.35">
      <c r="A6" t="s">
        <v>117</v>
      </c>
      <c r="B6" s="29">
        <v>6.29894</v>
      </c>
      <c r="C6" s="29">
        <v>6.2899209926739603</v>
      </c>
      <c r="D6" s="29">
        <v>6.2199572747252594</v>
      </c>
      <c r="E6" s="29">
        <v>6.2199572747252594</v>
      </c>
      <c r="F6" s="29">
        <v>6.2199572747252594</v>
      </c>
      <c r="G6" s="29">
        <v>0</v>
      </c>
      <c r="I6" s="2"/>
      <c r="J6" s="2"/>
      <c r="K6" s="2"/>
      <c r="L6" s="2"/>
      <c r="M6" s="2"/>
      <c r="N6" s="2"/>
      <c r="O6" s="2"/>
    </row>
    <row r="7" spans="1:15" x14ac:dyDescent="0.35">
      <c r="A7" t="s">
        <v>86</v>
      </c>
      <c r="B7" s="29">
        <v>51.627800000000001</v>
      </c>
      <c r="C7" s="29">
        <v>44.101743555128202</v>
      </c>
      <c r="D7" s="29">
        <v>37.863663050549405</v>
      </c>
      <c r="E7" s="29">
        <v>32.470601087912101</v>
      </c>
      <c r="F7" s="29">
        <v>21.662031300219802</v>
      </c>
      <c r="G7" s="29">
        <v>0</v>
      </c>
      <c r="I7" s="2"/>
      <c r="J7" s="2"/>
      <c r="K7" s="2"/>
      <c r="L7" s="2"/>
      <c r="M7" s="2"/>
      <c r="N7" s="2"/>
      <c r="O7" s="2"/>
    </row>
    <row r="8" spans="1:15" x14ac:dyDescent="0.35">
      <c r="A8" t="s">
        <v>118</v>
      </c>
      <c r="B8" s="29">
        <v>0</v>
      </c>
      <c r="C8" s="29">
        <v>0</v>
      </c>
      <c r="D8" s="29">
        <v>0</v>
      </c>
      <c r="E8" s="29">
        <v>0</v>
      </c>
      <c r="F8" s="29">
        <v>0</v>
      </c>
      <c r="G8" s="29">
        <v>12.439914549450499</v>
      </c>
      <c r="I8" s="2"/>
      <c r="J8" s="2"/>
      <c r="K8" s="2"/>
      <c r="L8" s="2"/>
      <c r="M8" s="2"/>
      <c r="N8" s="2"/>
      <c r="O8" s="2"/>
    </row>
    <row r="9" spans="1:15" x14ac:dyDescent="0.35">
      <c r="A9" t="s">
        <v>115</v>
      </c>
      <c r="B9" s="29">
        <v>0</v>
      </c>
      <c r="C9" s="29">
        <v>0</v>
      </c>
      <c r="D9" s="29">
        <v>0</v>
      </c>
      <c r="E9" s="29">
        <v>0</v>
      </c>
      <c r="F9" s="29">
        <v>0</v>
      </c>
      <c r="G9" s="29">
        <v>0</v>
      </c>
      <c r="I9" s="2"/>
      <c r="J9" s="2"/>
      <c r="K9" s="2"/>
      <c r="L9" s="2"/>
      <c r="M9" s="2"/>
      <c r="N9" s="2"/>
      <c r="O9" s="2"/>
    </row>
    <row r="10" spans="1:15" x14ac:dyDescent="0.35">
      <c r="A10" t="s">
        <v>84</v>
      </c>
      <c r="B10" s="29">
        <v>0</v>
      </c>
      <c r="C10" s="29">
        <v>0</v>
      </c>
      <c r="D10" s="29">
        <v>0</v>
      </c>
      <c r="E10" s="29">
        <v>0</v>
      </c>
      <c r="F10" s="29">
        <v>0</v>
      </c>
      <c r="G10" s="29">
        <v>2.2656028531143804</v>
      </c>
      <c r="I10" s="2"/>
      <c r="J10" s="2"/>
      <c r="K10" s="2"/>
      <c r="L10" s="2"/>
      <c r="M10" s="2"/>
      <c r="N10" s="2"/>
      <c r="O10" s="2"/>
    </row>
    <row r="11" spans="1:15" x14ac:dyDescent="0.35">
      <c r="A11" t="s">
        <v>116</v>
      </c>
      <c r="B11" s="29">
        <v>0</v>
      </c>
      <c r="C11" s="29">
        <v>0</v>
      </c>
      <c r="D11" s="29">
        <v>0</v>
      </c>
      <c r="E11" s="29">
        <v>0</v>
      </c>
      <c r="F11" s="29">
        <v>5.4155078250549407</v>
      </c>
      <c r="G11" s="29">
        <v>19.355132891805042</v>
      </c>
      <c r="I11" s="2"/>
      <c r="J11" s="2"/>
      <c r="K11" s="2"/>
      <c r="L11" s="2"/>
      <c r="M11" s="2"/>
      <c r="N11" s="2"/>
      <c r="O11" s="2"/>
    </row>
    <row r="12" spans="1:15" x14ac:dyDescent="0.35">
      <c r="A12" t="s">
        <v>89</v>
      </c>
      <c r="B12" s="29">
        <v>0</v>
      </c>
      <c r="C12" s="29">
        <v>0</v>
      </c>
      <c r="D12" s="29">
        <v>0</v>
      </c>
      <c r="E12" s="29">
        <v>0</v>
      </c>
      <c r="F12" s="29">
        <v>0</v>
      </c>
      <c r="G12" s="29">
        <v>0</v>
      </c>
      <c r="I12" s="2"/>
      <c r="J12" s="2"/>
      <c r="K12" s="2"/>
      <c r="L12" s="2"/>
      <c r="M12" s="2"/>
      <c r="N12" s="2"/>
      <c r="O12" s="2"/>
    </row>
    <row r="13" spans="1:15" x14ac:dyDescent="0.35">
      <c r="B13" s="2"/>
      <c r="C13" s="2"/>
      <c r="D13" s="2"/>
      <c r="E13" s="2"/>
      <c r="F13" s="2"/>
      <c r="G13" s="2"/>
      <c r="I13" s="2"/>
      <c r="J13" s="2"/>
      <c r="K13" s="2"/>
      <c r="L13" s="2"/>
      <c r="M13" s="2"/>
      <c r="N13" s="2"/>
      <c r="O13" s="2"/>
    </row>
  </sheetData>
  <pageMargins left="0.75" right="0.75" top="1" bottom="1" header="0.5" footer="0.5"/>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E7"/>
  <sheetViews>
    <sheetView workbookViewId="0">
      <selection activeCell="A4" sqref="A4:E7"/>
    </sheetView>
  </sheetViews>
  <sheetFormatPr baseColWidth="10" defaultRowHeight="15.5" x14ac:dyDescent="0.35"/>
  <cols>
    <col min="1" max="1" width="16.1640625" customWidth="1"/>
  </cols>
  <sheetData>
    <row r="1" spans="1:5" ht="18.5" x14ac:dyDescent="0.45">
      <c r="A1" s="1" t="s">
        <v>21</v>
      </c>
    </row>
    <row r="2" spans="1:5" x14ac:dyDescent="0.35">
      <c r="A2" t="s">
        <v>244</v>
      </c>
    </row>
    <row r="4" spans="1:5" x14ac:dyDescent="0.35">
      <c r="B4" s="50">
        <v>2030</v>
      </c>
      <c r="C4" s="50">
        <v>2035</v>
      </c>
      <c r="D4" s="50">
        <v>2040</v>
      </c>
      <c r="E4" s="50">
        <v>2045</v>
      </c>
    </row>
    <row r="5" spans="1:5" x14ac:dyDescent="0.35">
      <c r="A5" s="8" t="s">
        <v>130</v>
      </c>
      <c r="B5" s="51">
        <v>110</v>
      </c>
      <c r="C5" s="51">
        <v>152</v>
      </c>
      <c r="D5" s="51">
        <v>160</v>
      </c>
      <c r="E5" s="51">
        <v>160</v>
      </c>
    </row>
    <row r="6" spans="1:5" x14ac:dyDescent="0.35">
      <c r="A6" s="8" t="s">
        <v>131</v>
      </c>
      <c r="B6" s="51">
        <v>30</v>
      </c>
      <c r="C6" s="51">
        <v>40</v>
      </c>
      <c r="D6" s="51"/>
      <c r="E6" s="51">
        <v>70</v>
      </c>
    </row>
    <row r="7" spans="1:5" x14ac:dyDescent="0.35">
      <c r="A7" s="8" t="s">
        <v>132</v>
      </c>
      <c r="B7" s="51">
        <v>200</v>
      </c>
      <c r="C7" s="51">
        <v>284</v>
      </c>
      <c r="D7" s="51">
        <v>363</v>
      </c>
      <c r="E7" s="51">
        <v>400</v>
      </c>
    </row>
  </sheetData>
  <pageMargins left="0.75" right="0.75" top="1" bottom="1" header="0.5" footer="0.5"/>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G13"/>
  <sheetViews>
    <sheetView workbookViewId="0">
      <selection activeCell="D5" sqref="D5:D13"/>
    </sheetView>
  </sheetViews>
  <sheetFormatPr baseColWidth="10" defaultRowHeight="15.5" x14ac:dyDescent="0.35"/>
  <cols>
    <col min="1" max="1" width="44" customWidth="1"/>
    <col min="2" max="7" width="11.6640625" bestFit="1" customWidth="1"/>
    <col min="14" max="14" width="14.83203125" customWidth="1"/>
  </cols>
  <sheetData>
    <row r="1" spans="1:7" ht="18.5" x14ac:dyDescent="0.45">
      <c r="A1" s="1" t="s">
        <v>22</v>
      </c>
    </row>
    <row r="2" spans="1:7" x14ac:dyDescent="0.35">
      <c r="A2" t="s">
        <v>221</v>
      </c>
    </row>
    <row r="4" spans="1:7" x14ac:dyDescent="0.35">
      <c r="B4" s="26">
        <v>2025</v>
      </c>
      <c r="C4" s="26">
        <v>2030</v>
      </c>
      <c r="D4" s="26">
        <v>2035</v>
      </c>
      <c r="E4" s="26">
        <v>2040</v>
      </c>
      <c r="F4" s="26">
        <v>2045</v>
      </c>
      <c r="G4" s="26"/>
    </row>
    <row r="5" spans="1:7" x14ac:dyDescent="0.35">
      <c r="A5" t="s">
        <v>215</v>
      </c>
      <c r="B5" s="29">
        <v>20.238739640727751</v>
      </c>
      <c r="C5" s="29">
        <v>21.658307813415554</v>
      </c>
      <c r="D5" s="29">
        <v>28.877958862048054</v>
      </c>
      <c r="E5" s="29">
        <v>33.001222207060557</v>
      </c>
      <c r="F5" s="29">
        <v>32.952273932387776</v>
      </c>
      <c r="G5" s="29"/>
    </row>
    <row r="6" spans="1:7" x14ac:dyDescent="0.35">
      <c r="A6" t="s">
        <v>214</v>
      </c>
      <c r="B6" s="29">
        <v>68.19869107767056</v>
      </c>
      <c r="C6" s="29">
        <v>66.854604377563064</v>
      </c>
      <c r="D6" s="29">
        <v>71.670317805666826</v>
      </c>
      <c r="E6" s="29">
        <v>76.486031233770618</v>
      </c>
      <c r="F6" s="29">
        <v>76.000348329133431</v>
      </c>
      <c r="G6" s="29"/>
    </row>
    <row r="7" spans="1:7" x14ac:dyDescent="0.35">
      <c r="A7" t="s">
        <v>143</v>
      </c>
      <c r="B7" s="29">
        <v>3.360506386175472</v>
      </c>
      <c r="C7" s="29">
        <v>2.7359902810801136</v>
      </c>
      <c r="D7" s="29">
        <v>2.6366354470108111</v>
      </c>
      <c r="E7" s="29">
        <v>2.5803816292288055</v>
      </c>
      <c r="F7" s="29">
        <v>2.4820450785785582</v>
      </c>
      <c r="G7" s="29"/>
    </row>
    <row r="8" spans="1:7" x14ac:dyDescent="0.35">
      <c r="A8" t="s">
        <v>64</v>
      </c>
      <c r="B8" s="29">
        <v>9.3578535128791476</v>
      </c>
      <c r="C8" s="29">
        <v>9.6403969983395292</v>
      </c>
      <c r="D8" s="29">
        <v>12.485544735802069</v>
      </c>
      <c r="E8" s="29">
        <v>20.19095098359011</v>
      </c>
      <c r="F8" s="29">
        <v>26.068071533170325</v>
      </c>
      <c r="G8" s="29"/>
    </row>
    <row r="9" spans="1:7" x14ac:dyDescent="0.35">
      <c r="A9" t="s">
        <v>67</v>
      </c>
      <c r="B9" s="29">
        <v>136.99132694043971</v>
      </c>
      <c r="C9" s="29">
        <v>143.41209421335461</v>
      </c>
      <c r="D9" s="29">
        <v>161.42038543415381</v>
      </c>
      <c r="E9" s="29">
        <v>167.68124326057691</v>
      </c>
      <c r="F9" s="29">
        <v>169.36638463125109</v>
      </c>
      <c r="G9" s="29"/>
    </row>
    <row r="10" spans="1:7" x14ac:dyDescent="0.35">
      <c r="A10" t="s">
        <v>216</v>
      </c>
      <c r="B10" s="29">
        <v>133.14221078075562</v>
      </c>
      <c r="C10" s="29">
        <v>129.20834233581496</v>
      </c>
      <c r="D10" s="29">
        <v>125.02171729492157</v>
      </c>
      <c r="E10" s="29">
        <v>120.83509225402818</v>
      </c>
      <c r="F10" s="29">
        <v>111.14641278137852</v>
      </c>
      <c r="G10" s="29"/>
    </row>
    <row r="11" spans="1:7" x14ac:dyDescent="0.35">
      <c r="A11" t="s">
        <v>217</v>
      </c>
      <c r="B11" s="29">
        <v>125.94834682407914</v>
      </c>
      <c r="C11" s="29">
        <v>118.18052302765243</v>
      </c>
      <c r="D11" s="29">
        <v>102.69338447730753</v>
      </c>
      <c r="E11" s="29">
        <v>87.206245926962652</v>
      </c>
      <c r="F11" s="29">
        <v>72.779217525128658</v>
      </c>
      <c r="G11" s="29"/>
    </row>
    <row r="12" spans="1:7" x14ac:dyDescent="0.35">
      <c r="A12" t="s">
        <v>157</v>
      </c>
      <c r="B12" s="29">
        <v>16</v>
      </c>
      <c r="C12" s="29">
        <v>46</v>
      </c>
      <c r="D12" s="29">
        <v>63</v>
      </c>
      <c r="E12" s="29">
        <v>82</v>
      </c>
      <c r="F12" s="29">
        <v>76</v>
      </c>
      <c r="G12" s="29"/>
    </row>
    <row r="13" spans="1:7" x14ac:dyDescent="0.35">
      <c r="A13" t="s">
        <v>218</v>
      </c>
      <c r="B13" s="29">
        <v>16</v>
      </c>
      <c r="C13" s="29">
        <v>26</v>
      </c>
      <c r="D13" s="29">
        <v>35</v>
      </c>
      <c r="E13" s="29">
        <v>48</v>
      </c>
      <c r="F13" s="29">
        <v>52</v>
      </c>
      <c r="G13" s="29"/>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H6"/>
  <sheetViews>
    <sheetView workbookViewId="0">
      <selection activeCell="A7" sqref="A7"/>
    </sheetView>
  </sheetViews>
  <sheetFormatPr baseColWidth="10" defaultRowHeight="15.5" x14ac:dyDescent="0.35"/>
  <cols>
    <col min="1" max="1" width="23" customWidth="1"/>
    <col min="2" max="2" width="10" customWidth="1"/>
  </cols>
  <sheetData>
    <row r="1" spans="1:8" ht="18.5" x14ac:dyDescent="0.45">
      <c r="A1" s="1" t="s">
        <v>23</v>
      </c>
    </row>
    <row r="2" spans="1:8" x14ac:dyDescent="0.35">
      <c r="A2" t="s">
        <v>221</v>
      </c>
    </row>
    <row r="3" spans="1:8" x14ac:dyDescent="0.35">
      <c r="A3" s="7"/>
      <c r="B3" s="7"/>
      <c r="C3" s="7"/>
      <c r="D3" s="7"/>
      <c r="E3" s="7"/>
      <c r="F3" s="7"/>
      <c r="G3" s="7"/>
      <c r="H3" s="7"/>
    </row>
    <row r="4" spans="1:8" x14ac:dyDescent="0.35">
      <c r="A4" s="7"/>
      <c r="B4" s="50">
        <v>2025</v>
      </c>
      <c r="C4" s="50">
        <v>2030</v>
      </c>
      <c r="D4" s="50">
        <v>2035</v>
      </c>
      <c r="E4" s="50">
        <v>2040</v>
      </c>
      <c r="F4" s="50">
        <v>2045</v>
      </c>
      <c r="H4" s="50"/>
    </row>
    <row r="5" spans="1:8" x14ac:dyDescent="0.35">
      <c r="A5" s="8" t="s">
        <v>39</v>
      </c>
      <c r="B5" s="52">
        <v>8.0399526109861411E-2</v>
      </c>
      <c r="C5" s="52">
        <v>2.1059539045697107</v>
      </c>
      <c r="D5" s="52">
        <v>15.376807724307678</v>
      </c>
      <c r="E5" s="52">
        <v>52.51890240440801</v>
      </c>
      <c r="F5" s="52">
        <v>71.576271923633072</v>
      </c>
      <c r="H5" s="52"/>
    </row>
    <row r="6" spans="1:8" x14ac:dyDescent="0.35">
      <c r="A6" s="8" t="s">
        <v>37</v>
      </c>
      <c r="B6" s="52">
        <v>29.37113047389208</v>
      </c>
      <c r="C6" s="52">
        <v>35.593856095423185</v>
      </c>
      <c r="D6" s="52">
        <v>59.978552275707777</v>
      </c>
      <c r="E6" s="52">
        <v>83.750647595560892</v>
      </c>
      <c r="F6" s="52">
        <v>84.493478076333844</v>
      </c>
      <c r="H6" s="52"/>
    </row>
  </sheetData>
  <pageMargins left="0.75" right="0.75" top="1" bottom="1" header="0.5" footer="0.5"/>
  <extLst>
    <ext xmlns:mx="http://schemas.microsoft.com/office/mac/excel/2008/main" uri="{64002731-A6B0-56B0-2670-7721B7C09600}">
      <mx:PLV Mode="0" OnePage="0" WScale="0"/>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H7"/>
  <sheetViews>
    <sheetView workbookViewId="0">
      <selection activeCell="A3" sqref="A3"/>
    </sheetView>
  </sheetViews>
  <sheetFormatPr baseColWidth="10" defaultRowHeight="15.5" x14ac:dyDescent="0.35"/>
  <sheetData>
    <row r="1" spans="1:8" ht="18.5" x14ac:dyDescent="0.45">
      <c r="A1" s="1" t="s">
        <v>24</v>
      </c>
    </row>
    <row r="2" spans="1:8" x14ac:dyDescent="0.35">
      <c r="A2" t="s">
        <v>221</v>
      </c>
    </row>
    <row r="3" spans="1:8" x14ac:dyDescent="0.35">
      <c r="A3" s="7"/>
      <c r="B3" s="7"/>
      <c r="C3" s="7"/>
      <c r="D3" s="7"/>
      <c r="E3" s="7"/>
      <c r="F3" s="7"/>
      <c r="G3" s="7"/>
      <c r="H3" s="7"/>
    </row>
    <row r="4" spans="1:8" x14ac:dyDescent="0.35">
      <c r="A4" s="8"/>
      <c r="B4" s="50">
        <v>2025</v>
      </c>
      <c r="C4" s="50">
        <v>2030</v>
      </c>
      <c r="D4" s="50">
        <v>2035</v>
      </c>
      <c r="E4" s="50">
        <v>2040</v>
      </c>
      <c r="F4" s="50">
        <v>2045</v>
      </c>
      <c r="G4" s="50"/>
    </row>
    <row r="5" spans="1:8" x14ac:dyDescent="0.35">
      <c r="A5" s="8" t="s">
        <v>93</v>
      </c>
      <c r="B5" s="52">
        <v>71.062138010998012</v>
      </c>
      <c r="C5" s="52">
        <v>76.499071656311287</v>
      </c>
      <c r="D5" s="52">
        <v>79.228119695422563</v>
      </c>
      <c r="E5" s="52">
        <v>77.496135616260275</v>
      </c>
      <c r="F5" s="52">
        <v>72.440207318967509</v>
      </c>
      <c r="G5" s="52"/>
    </row>
    <row r="6" spans="1:8" x14ac:dyDescent="0.35">
      <c r="A6" s="8" t="s">
        <v>142</v>
      </c>
      <c r="B6" s="52">
        <v>19.942197194151316</v>
      </c>
      <c r="C6" s="52">
        <v>21.672015273248462</v>
      </c>
      <c r="D6" s="52">
        <v>23.305548718234508</v>
      </c>
      <c r="E6" s="52">
        <v>21.566282684092776</v>
      </c>
      <c r="F6" s="52">
        <v>21.058842914431946</v>
      </c>
      <c r="G6" s="52"/>
    </row>
    <row r="7" spans="1:8" x14ac:dyDescent="0.35">
      <c r="A7" s="8" t="s">
        <v>143</v>
      </c>
      <c r="B7" s="52">
        <v>2.9773916522103474</v>
      </c>
      <c r="C7" s="52">
        <v>2.2421412469121056</v>
      </c>
      <c r="D7" s="52">
        <v>1.981450630181341</v>
      </c>
      <c r="E7" s="52">
        <v>1.9552969872222221</v>
      </c>
      <c r="F7" s="52">
        <v>0</v>
      </c>
      <c r="G7" s="52"/>
    </row>
  </sheetData>
  <pageMargins left="0.75" right="0.75" top="1" bottom="1" header="0.5" footer="0.5"/>
  <extLst>
    <ext xmlns:mx="http://schemas.microsoft.com/office/mac/excel/2008/main" uri="{64002731-A6B0-56B0-2670-7721B7C09600}">
      <mx:PLV Mode="0" OnePage="0" WScale="0"/>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H7"/>
  <sheetViews>
    <sheetView workbookViewId="0">
      <selection activeCell="B4" sqref="B4:F7"/>
    </sheetView>
  </sheetViews>
  <sheetFormatPr baseColWidth="10" defaultRowHeight="15.5" x14ac:dyDescent="0.35"/>
  <cols>
    <col min="1" max="1" width="15" customWidth="1"/>
    <col min="2" max="2" width="12" customWidth="1"/>
  </cols>
  <sheetData>
    <row r="1" spans="1:8" ht="18.5" x14ac:dyDescent="0.45">
      <c r="A1" s="1" t="s">
        <v>25</v>
      </c>
    </row>
    <row r="2" spans="1:8" x14ac:dyDescent="0.35">
      <c r="A2" t="s">
        <v>221</v>
      </c>
    </row>
    <row r="3" spans="1:8" x14ac:dyDescent="0.35">
      <c r="A3" s="7"/>
      <c r="B3" s="7"/>
      <c r="C3" s="7"/>
      <c r="D3" s="7"/>
      <c r="E3" s="7"/>
      <c r="F3" s="7"/>
      <c r="G3" s="7"/>
      <c r="H3" s="7"/>
    </row>
    <row r="4" spans="1:8" x14ac:dyDescent="0.35">
      <c r="A4" s="8"/>
      <c r="B4" s="50">
        <v>2025</v>
      </c>
      <c r="C4" s="50">
        <v>2030</v>
      </c>
      <c r="D4" s="50">
        <v>2035</v>
      </c>
      <c r="E4" s="50">
        <v>2040</v>
      </c>
      <c r="F4" s="50">
        <v>2045</v>
      </c>
      <c r="G4" s="12"/>
    </row>
    <row r="5" spans="1:8" x14ac:dyDescent="0.35">
      <c r="A5" s="8" t="s">
        <v>69</v>
      </c>
      <c r="B5" s="52">
        <v>75.264838489651623</v>
      </c>
      <c r="C5" s="52">
        <v>79.960951833140669</v>
      </c>
      <c r="D5" s="52">
        <v>81.99795061970066</v>
      </c>
      <c r="E5" s="52">
        <v>84.034949406260665</v>
      </c>
      <c r="F5" s="52">
        <v>67.757196102938508</v>
      </c>
      <c r="G5" s="8"/>
    </row>
    <row r="6" spans="1:8" x14ac:dyDescent="0.35">
      <c r="A6" s="8" t="s">
        <v>68</v>
      </c>
      <c r="B6" s="52">
        <v>25.326050297171285</v>
      </c>
      <c r="C6" s="52">
        <v>33.475542181357874</v>
      </c>
      <c r="D6" s="52">
        <v>37.056599096383636</v>
      </c>
      <c r="E6" s="52">
        <v>40.637656011409398</v>
      </c>
      <c r="F6" s="52">
        <v>34.612152615259781</v>
      </c>
      <c r="G6" s="8"/>
    </row>
    <row r="7" spans="1:8" x14ac:dyDescent="0.35">
      <c r="A7" s="8" t="s">
        <v>144</v>
      </c>
      <c r="B7" s="52">
        <v>37.941484839909165</v>
      </c>
      <c r="C7" s="52">
        <v>22.890991913792185</v>
      </c>
      <c r="D7" s="52">
        <v>12.840249163401813</v>
      </c>
      <c r="E7" s="52">
        <v>10.058377500000001</v>
      </c>
      <c r="F7" s="52">
        <v>10.419650277777778</v>
      </c>
      <c r="G7" s="8"/>
    </row>
  </sheetData>
  <pageMargins left="0.75" right="0.75" top="1" bottom="1" header="0.5" footer="0.5"/>
  <extLst>
    <ext xmlns:mx="http://schemas.microsoft.com/office/mac/excel/2008/main" uri="{64002731-A6B0-56B0-2670-7721B7C09600}">
      <mx:PLV Mode="0" OnePage="0" WScale="0"/>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G20"/>
  <sheetViews>
    <sheetView workbookViewId="0">
      <selection activeCell="G16" sqref="G16"/>
    </sheetView>
  </sheetViews>
  <sheetFormatPr baseColWidth="10" defaultRowHeight="15.5" x14ac:dyDescent="0.35"/>
  <cols>
    <col min="1" max="1" width="16" customWidth="1"/>
  </cols>
  <sheetData>
    <row r="1" spans="1:7" ht="18.5" x14ac:dyDescent="0.45">
      <c r="A1" s="1" t="s">
        <v>26</v>
      </c>
    </row>
    <row r="2" spans="1:7" x14ac:dyDescent="0.35">
      <c r="A2" t="s">
        <v>244</v>
      </c>
    </row>
    <row r="3" spans="1:7" x14ac:dyDescent="0.35">
      <c r="A3" s="8"/>
      <c r="B3" s="8"/>
      <c r="C3" s="8"/>
      <c r="D3" s="8"/>
      <c r="E3" s="8"/>
      <c r="F3" s="8"/>
      <c r="G3" s="8"/>
    </row>
    <row r="4" spans="1:7" x14ac:dyDescent="0.35">
      <c r="A4" s="7"/>
      <c r="B4" s="50">
        <v>2020</v>
      </c>
      <c r="C4" s="50">
        <v>2025</v>
      </c>
      <c r="D4" s="50">
        <v>2030</v>
      </c>
      <c r="E4" s="50">
        <v>2035</v>
      </c>
      <c r="F4" s="50">
        <v>2040</v>
      </c>
      <c r="G4" s="50">
        <v>2045</v>
      </c>
    </row>
    <row r="5" spans="1:7" x14ac:dyDescent="0.35">
      <c r="A5" s="8" t="s">
        <v>51</v>
      </c>
      <c r="B5" s="52">
        <v>18.066500000000001</v>
      </c>
      <c r="C5" s="52">
        <v>13.9398</v>
      </c>
      <c r="D5" s="52">
        <v>9.2609999999999992</v>
      </c>
      <c r="E5" s="52">
        <v>7.8609999999999998</v>
      </c>
      <c r="F5" s="52">
        <v>0</v>
      </c>
      <c r="G5" s="52">
        <v>0</v>
      </c>
    </row>
    <row r="6" spans="1:7" x14ac:dyDescent="0.35">
      <c r="A6" s="8" t="s">
        <v>145</v>
      </c>
      <c r="B6" s="52">
        <v>23.51229</v>
      </c>
      <c r="C6" s="52">
        <v>9.5084</v>
      </c>
      <c r="D6" s="52">
        <v>7.2450000000000001</v>
      </c>
      <c r="E6" s="52">
        <v>0</v>
      </c>
      <c r="F6" s="52">
        <v>0</v>
      </c>
      <c r="G6" s="52">
        <v>0</v>
      </c>
    </row>
    <row r="7" spans="1:7" x14ac:dyDescent="0.35">
      <c r="A7" s="8" t="s">
        <v>146</v>
      </c>
      <c r="B7" s="52">
        <v>2.04</v>
      </c>
      <c r="C7" s="52">
        <v>0.5847</v>
      </c>
      <c r="D7" s="52">
        <v>0.2409</v>
      </c>
      <c r="E7" s="52">
        <v>0.14380000000000001</v>
      </c>
      <c r="F7" s="52">
        <v>8.3799999999999999E-2</v>
      </c>
      <c r="G7" s="52">
        <v>0</v>
      </c>
    </row>
    <row r="8" spans="1:7" x14ac:dyDescent="0.35">
      <c r="A8" s="8" t="s">
        <v>147</v>
      </c>
      <c r="B8" s="52">
        <v>0.58199999999999996</v>
      </c>
      <c r="C8" s="52">
        <v>0.1734</v>
      </c>
      <c r="D8" s="52">
        <v>0.1469</v>
      </c>
      <c r="E8" s="52">
        <v>7.1499999999999994E-2</v>
      </c>
      <c r="F8" s="52">
        <v>2.8000000000000001E-2</v>
      </c>
      <c r="G8" s="52">
        <v>0</v>
      </c>
    </row>
    <row r="9" spans="1:7" x14ac:dyDescent="0.35">
      <c r="A9" s="8" t="s">
        <v>148</v>
      </c>
      <c r="B9" s="52">
        <v>1.6569</v>
      </c>
      <c r="C9" s="52">
        <v>1.1026</v>
      </c>
      <c r="D9" s="52">
        <v>0.88029999999999997</v>
      </c>
      <c r="E9" s="52">
        <v>0.80400000000000005</v>
      </c>
      <c r="F9" s="52">
        <v>0.4541</v>
      </c>
      <c r="G9" s="52">
        <v>0.33579999999999999</v>
      </c>
    </row>
    <row r="10" spans="1:7" x14ac:dyDescent="0.35">
      <c r="A10" s="8" t="s">
        <v>149</v>
      </c>
      <c r="B10" s="52">
        <v>8.1140000000000008</v>
      </c>
      <c r="C10" s="52">
        <v>0</v>
      </c>
      <c r="D10" s="52">
        <v>0</v>
      </c>
      <c r="E10" s="52">
        <v>0</v>
      </c>
      <c r="F10" s="52">
        <v>0</v>
      </c>
      <c r="G10" s="52">
        <v>0</v>
      </c>
    </row>
    <row r="11" spans="1:7" x14ac:dyDescent="0.35">
      <c r="A11" s="8" t="s">
        <v>86</v>
      </c>
      <c r="B11" s="52">
        <v>26.633305531999</v>
      </c>
      <c r="C11" s="52">
        <v>26.633305531999</v>
      </c>
      <c r="D11" s="52">
        <v>26.633305531999</v>
      </c>
      <c r="E11" s="52">
        <v>26.633305531999</v>
      </c>
      <c r="F11" s="52">
        <v>26.633305531999</v>
      </c>
      <c r="G11" s="52">
        <v>3.4194</v>
      </c>
    </row>
    <row r="12" spans="1:7" ht="17.5" x14ac:dyDescent="0.45">
      <c r="A12" s="8" t="s">
        <v>151</v>
      </c>
      <c r="B12" s="52">
        <v>0</v>
      </c>
      <c r="C12" s="52">
        <v>7.4313351240004977</v>
      </c>
      <c r="D12" s="52">
        <v>16.578560247000013</v>
      </c>
      <c r="E12" s="52">
        <v>25.127037756100492</v>
      </c>
      <c r="F12" s="52">
        <v>32.298555264700852</v>
      </c>
      <c r="G12" s="52">
        <v>0</v>
      </c>
    </row>
    <row r="13" spans="1:7" x14ac:dyDescent="0.35">
      <c r="A13" s="8" t="s">
        <v>84</v>
      </c>
      <c r="B13" s="52">
        <v>0</v>
      </c>
      <c r="C13" s="52">
        <v>0</v>
      </c>
      <c r="D13" s="52">
        <v>0.81979999999992004</v>
      </c>
      <c r="E13" s="52">
        <v>1.412429999999</v>
      </c>
      <c r="F13" s="52">
        <v>1.4959750000006</v>
      </c>
      <c r="G13" s="52">
        <v>57.782480000002387</v>
      </c>
    </row>
    <row r="14" spans="1:7" x14ac:dyDescent="0.35">
      <c r="A14" s="8" t="s">
        <v>118</v>
      </c>
      <c r="B14" s="52">
        <v>10.000004000000001</v>
      </c>
      <c r="C14" s="52">
        <v>7.2000000000180009</v>
      </c>
      <c r="D14" s="52">
        <v>8.4000000000020005</v>
      </c>
      <c r="E14" s="52">
        <v>8.4000000000020005</v>
      </c>
      <c r="F14" s="52">
        <v>8.4000000000020005</v>
      </c>
      <c r="G14" s="52">
        <v>8.4000000000020005</v>
      </c>
    </row>
    <row r="15" spans="1:7" x14ac:dyDescent="0.35">
      <c r="A15" s="8" t="s">
        <v>150</v>
      </c>
      <c r="B15" s="52">
        <v>4.24</v>
      </c>
      <c r="C15" s="52">
        <v>4.24</v>
      </c>
      <c r="D15" s="52">
        <v>4.24</v>
      </c>
      <c r="E15" s="52">
        <v>4.24</v>
      </c>
      <c r="F15" s="52">
        <v>4.24</v>
      </c>
      <c r="G15" s="52">
        <v>4.2365000000000013</v>
      </c>
    </row>
    <row r="16" spans="1:7" x14ac:dyDescent="0.35">
      <c r="A16" s="8" t="s">
        <v>132</v>
      </c>
      <c r="B16" s="52">
        <v>52</v>
      </c>
      <c r="C16" s="52">
        <v>105</v>
      </c>
      <c r="D16" s="52">
        <v>200</v>
      </c>
      <c r="E16" s="52">
        <v>284</v>
      </c>
      <c r="F16" s="52">
        <v>363</v>
      </c>
      <c r="G16" s="52">
        <v>400</v>
      </c>
    </row>
    <row r="17" spans="1:7" x14ac:dyDescent="0.35">
      <c r="A17" s="8" t="s">
        <v>131</v>
      </c>
      <c r="B17" s="52">
        <v>7.516</v>
      </c>
      <c r="C17" s="52">
        <v>18.757999999999999</v>
      </c>
      <c r="D17" s="52">
        <v>30</v>
      </c>
      <c r="E17" s="52">
        <v>40</v>
      </c>
      <c r="F17" s="52">
        <v>55</v>
      </c>
      <c r="G17" s="52">
        <v>70</v>
      </c>
    </row>
    <row r="18" spans="1:7" x14ac:dyDescent="0.35">
      <c r="A18" s="8" t="s">
        <v>130</v>
      </c>
      <c r="B18" s="52">
        <v>55</v>
      </c>
      <c r="C18" s="52">
        <v>78.897829169700003</v>
      </c>
      <c r="D18" s="52">
        <v>115.89782916999999</v>
      </c>
      <c r="E18" s="52">
        <v>157.89782916999999</v>
      </c>
      <c r="F18" s="52">
        <v>165.89782916999999</v>
      </c>
      <c r="G18" s="52">
        <v>160</v>
      </c>
    </row>
    <row r="19" spans="1:7" x14ac:dyDescent="0.35">
      <c r="A19" s="7"/>
      <c r="B19" s="7"/>
      <c r="C19" s="7"/>
      <c r="D19" s="7"/>
      <c r="E19" s="7"/>
      <c r="F19" s="7"/>
      <c r="G19" s="7"/>
    </row>
    <row r="20" spans="1:7" x14ac:dyDescent="0.35">
      <c r="A20" s="7"/>
      <c r="B20" s="7"/>
      <c r="C20" s="7"/>
      <c r="D20" s="7"/>
      <c r="E20" s="7"/>
      <c r="F20" s="7"/>
      <c r="G20" s="7"/>
    </row>
  </sheetData>
  <pageMargins left="0.75" right="0.75" top="1" bottom="1" header="0.5" footer="0.5"/>
  <extLst>
    <ext xmlns:mx="http://schemas.microsoft.com/office/mac/excel/2008/main" uri="{64002731-A6B0-56B0-2670-7721B7C09600}">
      <mx:PLV Mode="0" OnePage="0" WScale="0"/>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G18"/>
  <sheetViews>
    <sheetView workbookViewId="0">
      <selection activeCell="A3" sqref="A3"/>
    </sheetView>
  </sheetViews>
  <sheetFormatPr baseColWidth="10" defaultRowHeight="15.5" x14ac:dyDescent="0.35"/>
  <cols>
    <col min="1" max="1" width="15.5" customWidth="1"/>
  </cols>
  <sheetData>
    <row r="1" spans="1:7" ht="18.5" x14ac:dyDescent="0.45">
      <c r="A1" s="1" t="s">
        <v>27</v>
      </c>
    </row>
    <row r="2" spans="1:7" x14ac:dyDescent="0.35">
      <c r="A2" t="s">
        <v>221</v>
      </c>
    </row>
    <row r="4" spans="1:7" x14ac:dyDescent="0.35">
      <c r="B4" s="50">
        <v>2020</v>
      </c>
      <c r="C4" s="50">
        <v>2025</v>
      </c>
      <c r="D4" s="50">
        <v>2030</v>
      </c>
      <c r="E4" s="50">
        <v>2035</v>
      </c>
      <c r="F4" s="50">
        <v>2040</v>
      </c>
      <c r="G4" s="50">
        <v>2045</v>
      </c>
    </row>
    <row r="5" spans="1:7" x14ac:dyDescent="0.35">
      <c r="A5" s="8" t="s">
        <v>51</v>
      </c>
      <c r="B5" s="52">
        <v>86.570411588349501</v>
      </c>
      <c r="C5" s="52">
        <v>57.930896941363287</v>
      </c>
      <c r="D5" s="52">
        <v>0.16163081976674523</v>
      </c>
      <c r="E5" s="52">
        <v>1.2232456655649078</v>
      </c>
      <c r="F5" s="52">
        <v>0</v>
      </c>
      <c r="G5" s="52">
        <v>0</v>
      </c>
    </row>
    <row r="6" spans="1:7" x14ac:dyDescent="0.35">
      <c r="A6" s="8" t="s">
        <v>145</v>
      </c>
      <c r="B6" s="52">
        <v>54.022944795397514</v>
      </c>
      <c r="C6" s="52">
        <v>46.467667341087612</v>
      </c>
      <c r="D6" s="52">
        <v>4.3985037300419103</v>
      </c>
      <c r="E6" s="52">
        <v>0</v>
      </c>
      <c r="F6" s="52">
        <v>0</v>
      </c>
      <c r="G6" s="52">
        <v>0</v>
      </c>
    </row>
    <row r="7" spans="1:7" x14ac:dyDescent="0.35">
      <c r="A7" s="8" t="s">
        <v>146</v>
      </c>
      <c r="B7" s="52">
        <v>2.3812922048510692</v>
      </c>
      <c r="C7" s="52">
        <v>0.96790820827240731</v>
      </c>
      <c r="D7" s="52">
        <v>2.8080000087359991E-3</v>
      </c>
      <c r="E7" s="52">
        <v>1.3503060035599965E-2</v>
      </c>
      <c r="F7" s="52">
        <v>2.4134400014436791E-3</v>
      </c>
      <c r="G7" s="52">
        <v>0</v>
      </c>
    </row>
    <row r="8" spans="1:7" x14ac:dyDescent="0.35">
      <c r="A8" s="8" t="s">
        <v>147</v>
      </c>
      <c r="B8" s="52">
        <v>1.0781754553131231</v>
      </c>
      <c r="C8" s="52">
        <v>0.35860550828993099</v>
      </c>
      <c r="D8" s="52">
        <v>1.6267968189682271E-2</v>
      </c>
      <c r="E8" s="52">
        <v>6.236099988519074E-2</v>
      </c>
      <c r="F8" s="52">
        <v>2.834999995781249E-2</v>
      </c>
      <c r="G8" s="52">
        <v>0</v>
      </c>
    </row>
    <row r="9" spans="1:7" x14ac:dyDescent="0.35">
      <c r="A9" s="8" t="s">
        <v>148</v>
      </c>
      <c r="B9" s="52">
        <v>12.990095997051284</v>
      </c>
      <c r="C9" s="52">
        <v>8.6443839998316552</v>
      </c>
      <c r="D9" s="52">
        <v>4.9296799991204132</v>
      </c>
      <c r="E9" s="52">
        <v>5.627999997110618</v>
      </c>
      <c r="F9" s="52">
        <v>2.4975499929616971</v>
      </c>
      <c r="G9" s="52">
        <v>1.2592499989707</v>
      </c>
    </row>
    <row r="10" spans="1:7" x14ac:dyDescent="0.35">
      <c r="A10" s="8" t="s">
        <v>149</v>
      </c>
      <c r="B10" s="52">
        <v>63.55854037080357</v>
      </c>
      <c r="C10" s="52">
        <v>0</v>
      </c>
      <c r="D10" s="52">
        <v>0</v>
      </c>
      <c r="E10" s="52">
        <v>0</v>
      </c>
      <c r="F10" s="52">
        <v>0</v>
      </c>
      <c r="G10" s="52">
        <v>0</v>
      </c>
    </row>
    <row r="11" spans="1:7" x14ac:dyDescent="0.35">
      <c r="A11" s="8" t="s">
        <v>86</v>
      </c>
      <c r="B11" s="52">
        <v>101.13015337642142</v>
      </c>
      <c r="C11" s="52">
        <v>78.285265048333741</v>
      </c>
      <c r="D11" s="52">
        <v>66.320589287707236</v>
      </c>
      <c r="E11" s="52">
        <v>51.090168989090799</v>
      </c>
      <c r="F11" s="52">
        <v>24.489803567253905</v>
      </c>
      <c r="G11" s="52">
        <v>0</v>
      </c>
    </row>
    <row r="12" spans="1:7" x14ac:dyDescent="0.35">
      <c r="A12" s="8" t="s">
        <v>84</v>
      </c>
      <c r="B12" s="52">
        <v>0</v>
      </c>
      <c r="C12" s="52">
        <v>0</v>
      </c>
      <c r="D12" s="52">
        <v>3.1942824332545863</v>
      </c>
      <c r="E12" s="52">
        <v>5.6927274756288471</v>
      </c>
      <c r="F12" s="52">
        <v>6.0034766346405037</v>
      </c>
      <c r="G12" s="52">
        <v>11.140709016417222</v>
      </c>
    </row>
    <row r="13" spans="1:7" x14ac:dyDescent="0.35">
      <c r="A13" s="8" t="s">
        <v>118</v>
      </c>
      <c r="B13" s="52">
        <v>52.560021024000008</v>
      </c>
      <c r="C13" s="52">
        <v>60.912074108600699</v>
      </c>
      <c r="D13" s="52">
        <v>44.261280000874038</v>
      </c>
      <c r="E13" s="52">
        <v>44.261280000874038</v>
      </c>
      <c r="F13" s="52">
        <v>44.287965370097602</v>
      </c>
      <c r="G13" s="52">
        <v>46.083704283945615</v>
      </c>
    </row>
    <row r="14" spans="1:7" x14ac:dyDescent="0.35">
      <c r="A14" s="8" t="s">
        <v>150</v>
      </c>
      <c r="B14" s="52">
        <v>16.961877236235004</v>
      </c>
      <c r="C14" s="52">
        <v>16.961877236235004</v>
      </c>
      <c r="D14" s="52">
        <v>16.443289319543069</v>
      </c>
      <c r="E14" s="52">
        <v>15.871244601555439</v>
      </c>
      <c r="F14" s="52">
        <v>15.019264787396086</v>
      </c>
      <c r="G14" s="52">
        <v>14.005098414572341</v>
      </c>
    </row>
    <row r="15" spans="1:7" x14ac:dyDescent="0.35">
      <c r="A15" s="8" t="s">
        <v>132</v>
      </c>
      <c r="B15" s="52">
        <v>49.659999999961016</v>
      </c>
      <c r="C15" s="52">
        <v>100.379999999986</v>
      </c>
      <c r="D15" s="52">
        <v>189.95550101289135</v>
      </c>
      <c r="E15" s="52">
        <v>264.76165293331945</v>
      </c>
      <c r="F15" s="52">
        <v>323.98850588308392</v>
      </c>
      <c r="G15" s="52">
        <v>339.87377993583976</v>
      </c>
    </row>
    <row r="16" spans="1:7" x14ac:dyDescent="0.35">
      <c r="A16" s="8" t="s">
        <v>131</v>
      </c>
      <c r="B16" s="52">
        <v>26.311332696847</v>
      </c>
      <c r="C16" s="52">
        <v>68.480579425472996</v>
      </c>
      <c r="D16" s="52">
        <v>111.0621227519398</v>
      </c>
      <c r="E16" s="52">
        <v>142.1814626946983</v>
      </c>
      <c r="F16" s="52">
        <v>187.15393702483118</v>
      </c>
      <c r="G16" s="52">
        <v>223.90218610844471</v>
      </c>
    </row>
    <row r="17" spans="1:7" x14ac:dyDescent="0.35">
      <c r="A17" s="8" t="s">
        <v>130</v>
      </c>
      <c r="B17" s="52">
        <v>104.52247997779301</v>
      </c>
      <c r="C17" s="52">
        <v>151.67424872074105</v>
      </c>
      <c r="D17" s="52">
        <v>221.79168721650666</v>
      </c>
      <c r="E17" s="52">
        <v>303.98649545801749</v>
      </c>
      <c r="F17" s="52">
        <v>320.50876107442792</v>
      </c>
      <c r="G17" s="52">
        <v>313.75518390200705</v>
      </c>
    </row>
    <row r="18" spans="1:7" x14ac:dyDescent="0.35">
      <c r="A18" s="8" t="s">
        <v>152</v>
      </c>
      <c r="B18" s="52">
        <v>-33.131665122549983</v>
      </c>
      <c r="C18" s="52">
        <v>-27.31253532149989</v>
      </c>
      <c r="D18" s="52">
        <v>7.1210185734940019</v>
      </c>
      <c r="E18" s="52">
        <v>-11.421385734415177</v>
      </c>
      <c r="F18" s="52">
        <v>-2.32115663109452</v>
      </c>
      <c r="G18" s="52">
        <v>27.265625525781303</v>
      </c>
    </row>
  </sheetData>
  <pageMargins left="0.75" right="0.75" top="1" bottom="1" header="0.5" footer="0.5"/>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1"/>
  <sheetViews>
    <sheetView workbookViewId="0"/>
  </sheetViews>
  <sheetFormatPr baseColWidth="10" defaultRowHeight="15.5" x14ac:dyDescent="0.35"/>
  <cols>
    <col min="1" max="1" width="27.33203125" customWidth="1"/>
    <col min="2" max="2" width="20.6640625" customWidth="1"/>
    <col min="3" max="3" width="18" customWidth="1"/>
  </cols>
  <sheetData>
    <row r="1" spans="1:3" ht="18.5" x14ac:dyDescent="0.45">
      <c r="A1" s="1" t="s">
        <v>1</v>
      </c>
    </row>
    <row r="2" spans="1:3" x14ac:dyDescent="0.35">
      <c r="A2" t="s">
        <v>220</v>
      </c>
    </row>
    <row r="4" spans="1:3" x14ac:dyDescent="0.35">
      <c r="B4" s="26" t="s">
        <v>43</v>
      </c>
      <c r="C4" s="26" t="s">
        <v>44</v>
      </c>
    </row>
    <row r="5" spans="1:3" x14ac:dyDescent="0.35">
      <c r="A5" t="s">
        <v>35</v>
      </c>
      <c r="B5" s="29">
        <v>40.740340843913458</v>
      </c>
      <c r="C5" s="27"/>
    </row>
    <row r="6" spans="1:3" x14ac:dyDescent="0.35">
      <c r="A6" t="s">
        <v>45</v>
      </c>
      <c r="B6" s="29">
        <v>0.64497499999999985</v>
      </c>
      <c r="C6" s="27"/>
    </row>
    <row r="7" spans="1:3" x14ac:dyDescent="0.35">
      <c r="A7" t="s">
        <v>40</v>
      </c>
      <c r="B7" s="29">
        <v>2.3097335426476437</v>
      </c>
      <c r="C7" s="27"/>
    </row>
    <row r="8" spans="1:3" x14ac:dyDescent="0.35">
      <c r="A8" t="s">
        <v>37</v>
      </c>
      <c r="B8" s="29">
        <v>11.461548849294793</v>
      </c>
      <c r="C8" s="29"/>
    </row>
    <row r="9" spans="1:3" x14ac:dyDescent="0.35">
      <c r="A9" t="s">
        <v>37</v>
      </c>
      <c r="B9" s="29"/>
      <c r="C9" s="29">
        <v>-15</v>
      </c>
    </row>
    <row r="10" spans="1:3" x14ac:dyDescent="0.35">
      <c r="A10" t="s">
        <v>46</v>
      </c>
      <c r="B10" s="27"/>
      <c r="C10" s="29">
        <v>-13.531268534387999</v>
      </c>
    </row>
    <row r="11" spans="1:3" x14ac:dyDescent="0.35">
      <c r="A11" t="s">
        <v>47</v>
      </c>
      <c r="B11" s="27"/>
      <c r="C11" s="27">
        <v>-40</v>
      </c>
    </row>
  </sheetData>
  <pageMargins left="0.75" right="0.75" top="1" bottom="1" header="0.5" footer="0.5"/>
  <extLst>
    <ext xmlns:mx="http://schemas.microsoft.com/office/mac/excel/2008/main" uri="{64002731-A6B0-56B0-2670-7721B7C09600}">
      <mx:PLV Mode="0" OnePage="0" WScale="0"/>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L17"/>
  <sheetViews>
    <sheetView workbookViewId="0">
      <selection activeCell="D11" sqref="D11"/>
    </sheetView>
  </sheetViews>
  <sheetFormatPr baseColWidth="10" defaultRowHeight="15.5" x14ac:dyDescent="0.35"/>
  <cols>
    <col min="1" max="1" width="21.33203125" customWidth="1"/>
    <col min="3" max="3" width="15.83203125" customWidth="1"/>
    <col min="4" max="4" width="11.83203125" customWidth="1"/>
    <col min="5" max="5" width="11.1640625" customWidth="1"/>
    <col min="6" max="6" width="10.1640625" customWidth="1"/>
    <col min="7" max="7" width="13.6640625" customWidth="1"/>
    <col min="8" max="8" width="12.33203125" customWidth="1"/>
    <col min="10" max="10" width="12.33203125" customWidth="1"/>
  </cols>
  <sheetData>
    <row r="1" spans="1:12" ht="18.5" x14ac:dyDescent="0.45">
      <c r="A1" s="1" t="s">
        <v>28</v>
      </c>
    </row>
    <row r="2" spans="1:12" x14ac:dyDescent="0.35">
      <c r="A2" t="s">
        <v>221</v>
      </c>
    </row>
    <row r="3" spans="1:12" x14ac:dyDescent="0.35">
      <c r="A3" s="8"/>
      <c r="B3" s="8"/>
      <c r="C3" s="8"/>
      <c r="D3" s="8"/>
      <c r="E3" s="8"/>
      <c r="F3" s="8"/>
      <c r="G3" s="8"/>
      <c r="H3" s="8"/>
      <c r="I3" s="8"/>
      <c r="J3" s="8"/>
      <c r="K3" s="8"/>
      <c r="L3" s="8"/>
    </row>
    <row r="4" spans="1:12" x14ac:dyDescent="0.35">
      <c r="A4" s="8"/>
      <c r="B4" s="50">
        <v>2020</v>
      </c>
      <c r="C4" s="50">
        <v>2030</v>
      </c>
      <c r="D4" s="51"/>
      <c r="E4" s="51"/>
      <c r="F4" s="51"/>
      <c r="G4" s="51"/>
      <c r="H4" s="50">
        <v>2045</v>
      </c>
      <c r="I4" s="50"/>
      <c r="J4" s="51"/>
      <c r="K4" s="8"/>
      <c r="L4" s="8"/>
    </row>
    <row r="5" spans="1:12" ht="46.5" x14ac:dyDescent="0.35">
      <c r="A5" s="9"/>
      <c r="B5" s="53" t="s">
        <v>153</v>
      </c>
      <c r="C5" s="53" t="s">
        <v>175</v>
      </c>
      <c r="D5" s="53" t="s">
        <v>245</v>
      </c>
      <c r="E5" s="53" t="s">
        <v>178</v>
      </c>
      <c r="F5" s="53" t="s">
        <v>179</v>
      </c>
      <c r="G5" s="53" t="s">
        <v>246</v>
      </c>
      <c r="H5" s="53" t="s">
        <v>175</v>
      </c>
      <c r="I5" s="53" t="s">
        <v>245</v>
      </c>
      <c r="J5" s="53" t="s">
        <v>178</v>
      </c>
      <c r="K5" s="53" t="s">
        <v>179</v>
      </c>
      <c r="L5" s="53" t="s">
        <v>246</v>
      </c>
    </row>
    <row r="6" spans="1:12" x14ac:dyDescent="0.35">
      <c r="A6" s="9" t="s">
        <v>130</v>
      </c>
      <c r="B6" s="54">
        <v>102.7</v>
      </c>
      <c r="C6" s="54">
        <v>221.79168721650666</v>
      </c>
      <c r="D6" s="54">
        <v>151</v>
      </c>
      <c r="E6" s="54">
        <v>216</v>
      </c>
      <c r="F6" s="54">
        <v>208</v>
      </c>
      <c r="G6" s="54">
        <v>312</v>
      </c>
      <c r="H6" s="54">
        <v>313.75518390200705</v>
      </c>
      <c r="I6" s="54">
        <v>309</v>
      </c>
      <c r="J6" s="54">
        <v>303</v>
      </c>
      <c r="K6" s="54">
        <v>440</v>
      </c>
      <c r="L6" s="54">
        <v>581.70000000000005</v>
      </c>
    </row>
    <row r="7" spans="1:12" x14ac:dyDescent="0.35">
      <c r="A7" s="9" t="s">
        <v>131</v>
      </c>
      <c r="B7" s="54">
        <v>26.9</v>
      </c>
      <c r="C7" s="54">
        <v>111.0621227519398</v>
      </c>
      <c r="D7" s="54">
        <v>90</v>
      </c>
      <c r="E7" s="54">
        <v>93</v>
      </c>
      <c r="F7" s="54">
        <v>106</v>
      </c>
      <c r="G7" s="54">
        <v>61.8</v>
      </c>
      <c r="H7" s="54">
        <v>223.90218610844471</v>
      </c>
      <c r="I7" s="54">
        <v>252</v>
      </c>
      <c r="J7" s="54">
        <v>199</v>
      </c>
      <c r="K7" s="54">
        <v>292</v>
      </c>
      <c r="L7" s="54">
        <v>113.7</v>
      </c>
    </row>
    <row r="8" spans="1:12" x14ac:dyDescent="0.35">
      <c r="A8" s="9" t="s">
        <v>132</v>
      </c>
      <c r="B8" s="54">
        <v>48.5</v>
      </c>
      <c r="C8" s="54">
        <v>189.95550101289135</v>
      </c>
      <c r="D8" s="54">
        <v>139</v>
      </c>
      <c r="E8" s="54">
        <v>123</v>
      </c>
      <c r="F8" s="54">
        <v>137</v>
      </c>
      <c r="G8" s="54">
        <v>210.3</v>
      </c>
      <c r="H8" s="54">
        <v>339.87377993583976</v>
      </c>
      <c r="I8" s="54">
        <v>355</v>
      </c>
      <c r="J8" s="54">
        <v>235</v>
      </c>
      <c r="K8" s="54">
        <v>240</v>
      </c>
      <c r="L8" s="54">
        <v>328.8</v>
      </c>
    </row>
    <row r="9" spans="1:12" x14ac:dyDescent="0.35">
      <c r="A9" s="9" t="s">
        <v>150</v>
      </c>
      <c r="B9" s="54">
        <v>18.5</v>
      </c>
      <c r="C9" s="54">
        <v>16.443289319543069</v>
      </c>
      <c r="D9" s="54">
        <v>21</v>
      </c>
      <c r="E9" s="54">
        <v>18</v>
      </c>
      <c r="F9" s="54">
        <v>21</v>
      </c>
      <c r="G9" s="54">
        <v>25.5</v>
      </c>
      <c r="H9" s="54">
        <v>14.005098414572341</v>
      </c>
      <c r="I9" s="54">
        <v>21</v>
      </c>
      <c r="J9" s="54">
        <v>16</v>
      </c>
      <c r="K9" s="54">
        <v>22</v>
      </c>
      <c r="L9" s="54">
        <v>25.9</v>
      </c>
    </row>
    <row r="10" spans="1:12" x14ac:dyDescent="0.35">
      <c r="A10" s="9" t="s">
        <v>118</v>
      </c>
      <c r="B10" s="54">
        <v>47.3</v>
      </c>
      <c r="C10" s="54">
        <v>44.261280000874038</v>
      </c>
      <c r="D10" s="54">
        <v>38</v>
      </c>
      <c r="E10" s="54">
        <v>24</v>
      </c>
      <c r="F10" s="54">
        <v>47</v>
      </c>
      <c r="G10" s="54">
        <v>35.9</v>
      </c>
      <c r="H10" s="54">
        <v>46.083704283945615</v>
      </c>
      <c r="I10" s="54">
        <v>10</v>
      </c>
      <c r="J10" s="54">
        <v>23.1</v>
      </c>
      <c r="K10" s="54">
        <v>20.92</v>
      </c>
      <c r="L10" s="54">
        <v>13.5</v>
      </c>
    </row>
    <row r="11" spans="1:12" x14ac:dyDescent="0.35">
      <c r="A11" s="9" t="s">
        <v>149</v>
      </c>
      <c r="B11" s="54">
        <v>60.9</v>
      </c>
      <c r="C11" s="54">
        <v>0</v>
      </c>
      <c r="D11" s="54">
        <v>0</v>
      </c>
      <c r="E11" s="54">
        <v>0</v>
      </c>
      <c r="F11" s="54">
        <v>0</v>
      </c>
      <c r="G11" s="54">
        <v>0</v>
      </c>
      <c r="H11" s="54">
        <v>0</v>
      </c>
      <c r="I11" s="54">
        <v>0</v>
      </c>
      <c r="J11" s="54">
        <v>0</v>
      </c>
      <c r="K11" s="54">
        <v>0</v>
      </c>
      <c r="L11" s="54">
        <v>0</v>
      </c>
    </row>
    <row r="12" spans="1:12" x14ac:dyDescent="0.35">
      <c r="A12" s="9" t="s">
        <v>51</v>
      </c>
      <c r="B12" s="54">
        <v>84.5</v>
      </c>
      <c r="C12" s="54">
        <v>0.16163081976674523</v>
      </c>
      <c r="D12" s="54">
        <v>3</v>
      </c>
      <c r="E12" s="54">
        <v>5</v>
      </c>
      <c r="F12" s="54">
        <v>0</v>
      </c>
      <c r="G12" s="54">
        <v>0</v>
      </c>
      <c r="H12" s="54">
        <v>0</v>
      </c>
      <c r="I12" s="54">
        <v>0</v>
      </c>
      <c r="J12" s="54">
        <v>0</v>
      </c>
      <c r="K12" s="54">
        <v>0</v>
      </c>
      <c r="L12" s="54">
        <v>0</v>
      </c>
    </row>
    <row r="13" spans="1:12" x14ac:dyDescent="0.35">
      <c r="A13" s="9" t="s">
        <v>145</v>
      </c>
      <c r="B13" s="54">
        <v>38.700000000000003</v>
      </c>
      <c r="C13" s="54">
        <v>4.3985037300419103</v>
      </c>
      <c r="D13" s="54">
        <v>11</v>
      </c>
      <c r="E13" s="54">
        <v>11</v>
      </c>
      <c r="F13" s="54">
        <v>0</v>
      </c>
      <c r="G13" s="54">
        <v>0</v>
      </c>
      <c r="H13" s="54">
        <v>0</v>
      </c>
      <c r="I13" s="54">
        <v>0</v>
      </c>
      <c r="J13" s="54">
        <v>0</v>
      </c>
      <c r="K13" s="54">
        <v>0</v>
      </c>
      <c r="L13" s="54">
        <v>0</v>
      </c>
    </row>
    <row r="14" spans="1:12" x14ac:dyDescent="0.35">
      <c r="A14" s="9" t="s">
        <v>63</v>
      </c>
      <c r="B14" s="54">
        <v>20.699999999999996</v>
      </c>
      <c r="C14" s="54">
        <v>0</v>
      </c>
      <c r="D14" s="54">
        <v>20</v>
      </c>
      <c r="E14" s="54">
        <v>5</v>
      </c>
      <c r="F14" s="54">
        <v>21</v>
      </c>
      <c r="G14" s="54">
        <v>1.4</v>
      </c>
      <c r="H14" s="54">
        <v>0</v>
      </c>
      <c r="I14" s="54">
        <v>0</v>
      </c>
      <c r="J14" s="54">
        <v>0</v>
      </c>
      <c r="K14" s="54">
        <v>0</v>
      </c>
      <c r="L14" s="54">
        <v>0.5</v>
      </c>
    </row>
    <row r="15" spans="1:12" x14ac:dyDescent="0.35">
      <c r="A15" s="9" t="s">
        <v>86</v>
      </c>
      <c r="B15" s="54">
        <v>91.7</v>
      </c>
      <c r="C15" s="54">
        <v>66.320589287707236</v>
      </c>
      <c r="D15" s="54">
        <v>134</v>
      </c>
      <c r="E15" s="54">
        <v>137</v>
      </c>
      <c r="F15" s="54">
        <v>194</v>
      </c>
      <c r="G15" s="54">
        <v>93.3</v>
      </c>
      <c r="H15" s="54">
        <v>0</v>
      </c>
      <c r="I15" s="54">
        <v>2</v>
      </c>
      <c r="J15" s="54">
        <v>0.89999999999999991</v>
      </c>
      <c r="K15" s="54">
        <v>0</v>
      </c>
      <c r="L15" s="54">
        <v>0</v>
      </c>
    </row>
    <row r="16" spans="1:12" x14ac:dyDescent="0.35">
      <c r="A16" s="9" t="s">
        <v>84</v>
      </c>
      <c r="B16" s="54">
        <v>0</v>
      </c>
      <c r="C16" s="54">
        <v>3.1942824332545863</v>
      </c>
      <c r="D16" s="54">
        <v>8</v>
      </c>
      <c r="E16" s="54">
        <v>0</v>
      </c>
      <c r="F16" s="54">
        <v>0</v>
      </c>
      <c r="G16" s="54">
        <v>14.2</v>
      </c>
      <c r="H16" s="54">
        <v>11.140709016417222</v>
      </c>
      <c r="I16" s="54">
        <v>60</v>
      </c>
      <c r="J16" s="54">
        <v>65</v>
      </c>
      <c r="K16" s="54">
        <v>46.08</v>
      </c>
      <c r="L16" s="54">
        <v>37.5</v>
      </c>
    </row>
    <row r="17" spans="1:12" x14ac:dyDescent="0.35">
      <c r="A17" s="9" t="s">
        <v>152</v>
      </c>
      <c r="B17" s="54">
        <v>-18.899999999999999</v>
      </c>
      <c r="C17" s="54">
        <v>7.1210185734940019</v>
      </c>
      <c r="D17" s="54">
        <v>17</v>
      </c>
      <c r="E17" s="54">
        <v>41</v>
      </c>
      <c r="F17" s="54">
        <v>40</v>
      </c>
      <c r="G17" s="54">
        <v>0</v>
      </c>
      <c r="H17" s="54">
        <v>27.265625525781303</v>
      </c>
      <c r="I17" s="54">
        <v>22</v>
      </c>
      <c r="J17" s="54">
        <v>26</v>
      </c>
      <c r="K17" s="54">
        <v>0</v>
      </c>
      <c r="L17" s="54">
        <v>0</v>
      </c>
    </row>
  </sheetData>
  <pageMargins left="0.75" right="0.75" top="1" bottom="1" header="0.5" footer="0.5"/>
  <extLst>
    <ext xmlns:mx="http://schemas.microsoft.com/office/mac/excel/2008/main" uri="{64002731-A6B0-56B0-2670-7721B7C09600}">
      <mx:PLV Mode="0" OnePage="0" WScale="0"/>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N18"/>
  <sheetViews>
    <sheetView workbookViewId="0">
      <selection activeCell="D5" sqref="D5:D11"/>
    </sheetView>
  </sheetViews>
  <sheetFormatPr baseColWidth="10" defaultRowHeight="15.5" x14ac:dyDescent="0.35"/>
  <cols>
    <col min="1" max="1" width="36" customWidth="1"/>
  </cols>
  <sheetData>
    <row r="1" spans="1:14" ht="18.5" x14ac:dyDescent="0.45">
      <c r="A1" s="1" t="s">
        <v>29</v>
      </c>
    </row>
    <row r="2" spans="1:14" x14ac:dyDescent="0.35">
      <c r="A2" t="s">
        <v>221</v>
      </c>
    </row>
    <row r="3" spans="1:14" x14ac:dyDescent="0.35">
      <c r="A3" s="15"/>
      <c r="B3" s="16"/>
      <c r="C3" s="16"/>
      <c r="D3" s="16"/>
      <c r="E3" s="16"/>
      <c r="F3" s="16"/>
      <c r="G3" s="16"/>
      <c r="H3" s="16"/>
      <c r="I3" s="16"/>
      <c r="J3" s="7"/>
      <c r="K3" s="7"/>
      <c r="L3" s="7"/>
      <c r="M3" s="7"/>
      <c r="N3" s="7"/>
    </row>
    <row r="4" spans="1:14" x14ac:dyDescent="0.35">
      <c r="A4" s="7"/>
      <c r="B4" s="17">
        <v>2020</v>
      </c>
      <c r="C4" s="17">
        <v>2025</v>
      </c>
      <c r="D4" s="17">
        <v>2030</v>
      </c>
      <c r="E4" s="17">
        <v>2035</v>
      </c>
      <c r="F4" s="17">
        <v>2040</v>
      </c>
      <c r="G4" s="17">
        <v>2045</v>
      </c>
      <c r="H4" s="17"/>
      <c r="I4" s="16"/>
      <c r="J4" s="7"/>
      <c r="K4" s="7"/>
      <c r="L4" s="7"/>
      <c r="M4" s="7"/>
      <c r="N4" s="7"/>
    </row>
    <row r="5" spans="1:14" x14ac:dyDescent="0.35">
      <c r="A5" s="18" t="s">
        <v>154</v>
      </c>
      <c r="B5" s="55">
        <v>477.55933188756222</v>
      </c>
      <c r="C5" s="55">
        <v>461.45951850093542</v>
      </c>
      <c r="D5" s="55">
        <v>459.09969415018753</v>
      </c>
      <c r="E5" s="55">
        <v>480.67501762475098</v>
      </c>
      <c r="F5" s="55">
        <v>491.25490565118957</v>
      </c>
      <c r="G5" s="55">
        <v>484.73096346537329</v>
      </c>
      <c r="H5" s="55"/>
      <c r="I5" s="16"/>
      <c r="J5" s="7"/>
      <c r="K5" s="7"/>
      <c r="L5" s="7"/>
      <c r="M5" s="7"/>
      <c r="N5" s="7"/>
    </row>
    <row r="6" spans="1:14" x14ac:dyDescent="0.35">
      <c r="A6" s="18" t="s">
        <v>155</v>
      </c>
      <c r="B6" s="55">
        <v>31.439233100000003</v>
      </c>
      <c r="C6" s="55">
        <v>38.832594839999999</v>
      </c>
      <c r="D6" s="55">
        <v>46.225956590000003</v>
      </c>
      <c r="E6" s="55">
        <v>50.712966999999999</v>
      </c>
      <c r="F6" s="55">
        <v>55.199977410000002</v>
      </c>
      <c r="G6" s="55">
        <v>50.910502540000003</v>
      </c>
      <c r="H6" s="55"/>
      <c r="I6" s="16"/>
      <c r="J6" s="7"/>
      <c r="K6" s="7"/>
      <c r="L6" s="7"/>
      <c r="M6" s="7"/>
      <c r="N6" s="7"/>
    </row>
    <row r="7" spans="1:14" x14ac:dyDescent="0.35">
      <c r="A7" s="18" t="s">
        <v>156</v>
      </c>
      <c r="B7" s="55">
        <v>0</v>
      </c>
      <c r="C7" s="55">
        <v>10.677129348016569</v>
      </c>
      <c r="D7" s="55">
        <v>42.219244529113361</v>
      </c>
      <c r="E7" s="55">
        <v>107.9338113133944</v>
      </c>
      <c r="F7" s="55">
        <v>137.79123006176471</v>
      </c>
      <c r="G7" s="55">
        <v>157.48311644063361</v>
      </c>
      <c r="H7" s="55"/>
      <c r="I7" s="16"/>
      <c r="J7" s="7"/>
      <c r="K7" s="7"/>
      <c r="L7" s="7"/>
      <c r="M7" s="7"/>
      <c r="N7" s="7"/>
    </row>
    <row r="8" spans="1:14" x14ac:dyDescent="0.35">
      <c r="A8" s="18" t="s">
        <v>157</v>
      </c>
      <c r="B8" s="55">
        <v>1.8715857716721551</v>
      </c>
      <c r="C8" s="55">
        <v>16.053992934101029</v>
      </c>
      <c r="D8" s="55">
        <v>46.08252033275906</v>
      </c>
      <c r="E8" s="55">
        <v>63.312492458583307</v>
      </c>
      <c r="F8" s="55">
        <v>82.389701257281587</v>
      </c>
      <c r="G8" s="55">
        <v>75.968798581105716</v>
      </c>
      <c r="H8" s="55"/>
      <c r="I8" s="16"/>
      <c r="J8" s="7"/>
      <c r="K8" s="7"/>
      <c r="L8" s="7"/>
      <c r="M8" s="7"/>
      <c r="N8" s="7"/>
    </row>
    <row r="9" spans="1:14" x14ac:dyDescent="0.35">
      <c r="A9" s="18" t="s">
        <v>158</v>
      </c>
      <c r="B9" s="55">
        <v>0.95144298605118716</v>
      </c>
      <c r="C9" s="55">
        <v>8.8256507091365801</v>
      </c>
      <c r="D9" s="55">
        <v>41.927411509249758</v>
      </c>
      <c r="E9" s="55">
        <v>81.1918063315007</v>
      </c>
      <c r="F9" s="55">
        <v>111.39911180298971</v>
      </c>
      <c r="G9" s="55">
        <v>152.88636339799871</v>
      </c>
      <c r="H9" s="55"/>
      <c r="I9" s="16"/>
      <c r="J9" s="7"/>
      <c r="K9" s="7"/>
      <c r="L9" s="7"/>
      <c r="M9" s="7"/>
      <c r="N9" s="7"/>
    </row>
    <row r="10" spans="1:14" x14ac:dyDescent="0.35">
      <c r="A10" s="18" t="s">
        <v>137</v>
      </c>
      <c r="B10" s="55">
        <v>0.8073940772970537</v>
      </c>
      <c r="C10" s="55">
        <v>1.3393797035405139</v>
      </c>
      <c r="D10" s="55">
        <v>6.4613572759824409</v>
      </c>
      <c r="E10" s="55">
        <v>9.9931237855571506</v>
      </c>
      <c r="F10" s="55">
        <v>12.50943628186624</v>
      </c>
      <c r="G10" s="55">
        <v>22.78605403944244</v>
      </c>
      <c r="H10" s="55"/>
      <c r="I10" s="16"/>
      <c r="J10" s="7"/>
      <c r="K10" s="7"/>
      <c r="L10" s="7"/>
      <c r="M10" s="7"/>
      <c r="N10" s="7"/>
    </row>
    <row r="11" spans="1:14" x14ac:dyDescent="0.35">
      <c r="A11" s="18" t="s">
        <v>159</v>
      </c>
      <c r="B11" s="55">
        <v>25.383130537437491</v>
      </c>
      <c r="C11" s="55">
        <v>24.948950534062391</v>
      </c>
      <c r="D11" s="55">
        <v>25.1999668348125</v>
      </c>
      <c r="E11" s="55">
        <v>26.49966327525005</v>
      </c>
      <c r="F11" s="55">
        <v>27.251030913812599</v>
      </c>
      <c r="G11" s="55">
        <v>26.71177914462492</v>
      </c>
      <c r="H11" s="55"/>
      <c r="I11" s="16"/>
      <c r="J11" s="7"/>
      <c r="K11" s="7"/>
      <c r="L11" s="7"/>
      <c r="M11" s="7"/>
      <c r="N11" s="7"/>
    </row>
    <row r="12" spans="1:14" x14ac:dyDescent="0.35">
      <c r="A12" s="18" t="s">
        <v>160</v>
      </c>
      <c r="B12" s="55">
        <v>33.131665122549983</v>
      </c>
      <c r="C12" s="55">
        <v>27.31253532149988</v>
      </c>
      <c r="D12" s="55">
        <v>-7.1210185734939877</v>
      </c>
      <c r="E12" s="55">
        <v>11.42138573441515</v>
      </c>
      <c r="F12" s="55">
        <v>2.3211566310944622</v>
      </c>
      <c r="G12" s="55">
        <v>-27.26562552578136</v>
      </c>
      <c r="H12" s="55"/>
      <c r="I12" s="16"/>
      <c r="J12" s="7"/>
      <c r="K12" s="7"/>
      <c r="L12" s="7"/>
      <c r="M12" s="7"/>
      <c r="N12" s="7"/>
    </row>
    <row r="13" spans="1:14" x14ac:dyDescent="0.35">
      <c r="A13" s="16"/>
      <c r="B13" s="16"/>
      <c r="C13" s="16"/>
      <c r="D13" s="16"/>
      <c r="E13" s="16"/>
      <c r="F13" s="16"/>
      <c r="G13" s="16"/>
      <c r="H13" s="16"/>
      <c r="I13" s="16"/>
      <c r="J13" s="7"/>
      <c r="K13" s="7"/>
      <c r="L13" s="7"/>
      <c r="M13" s="7"/>
      <c r="N13" s="7"/>
    </row>
    <row r="14" spans="1:14" x14ac:dyDescent="0.35">
      <c r="A14" s="16"/>
      <c r="B14" s="16"/>
      <c r="C14" s="16"/>
      <c r="D14" s="16"/>
      <c r="E14" s="16"/>
      <c r="F14" s="16"/>
      <c r="G14" s="16"/>
      <c r="H14" s="16"/>
      <c r="I14" s="16"/>
      <c r="J14" s="7"/>
      <c r="K14" s="7"/>
      <c r="L14" s="7"/>
      <c r="M14" s="7"/>
      <c r="N14" s="7"/>
    </row>
    <row r="15" spans="1:14" x14ac:dyDescent="0.35">
      <c r="A15" s="16"/>
      <c r="B15" s="25"/>
      <c r="C15" s="16"/>
      <c r="D15" s="16"/>
      <c r="E15" s="16"/>
      <c r="F15" s="16"/>
      <c r="H15" s="16"/>
      <c r="I15" s="16"/>
      <c r="J15" s="7"/>
      <c r="K15" s="7"/>
      <c r="L15" s="7"/>
      <c r="M15" s="7"/>
      <c r="N15" s="7"/>
    </row>
    <row r="16" spans="1:14" x14ac:dyDescent="0.35">
      <c r="A16" s="16"/>
      <c r="B16" s="25"/>
      <c r="C16" s="16"/>
      <c r="D16" s="16"/>
      <c r="E16" s="16"/>
      <c r="F16" s="16"/>
      <c r="H16" s="16"/>
      <c r="I16" s="16"/>
      <c r="J16" s="7"/>
      <c r="K16" s="7"/>
      <c r="L16" s="7"/>
      <c r="M16" s="7"/>
      <c r="N16" s="7"/>
    </row>
    <row r="17" spans="1:9" x14ac:dyDescent="0.35">
      <c r="A17" s="11"/>
      <c r="B17" s="11"/>
      <c r="C17" s="11"/>
      <c r="D17" s="11"/>
      <c r="E17" s="11"/>
      <c r="F17" s="11"/>
      <c r="G17" s="11"/>
      <c r="H17" s="11"/>
      <c r="I17" s="11"/>
    </row>
    <row r="18" spans="1:9" x14ac:dyDescent="0.35">
      <c r="B18" s="4"/>
    </row>
  </sheetData>
  <pageMargins left="0.75" right="0.75" top="1" bottom="1" header="0.5" footer="0.5"/>
  <extLst>
    <ext xmlns:mx="http://schemas.microsoft.com/office/mac/excel/2008/main" uri="{64002731-A6B0-56B0-2670-7721B7C09600}">
      <mx:PLV Mode="0" OnePage="0" WScale="0"/>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H17"/>
  <sheetViews>
    <sheetView workbookViewId="0">
      <selection activeCell="E5" sqref="E5:E17"/>
    </sheetView>
  </sheetViews>
  <sheetFormatPr baseColWidth="10" defaultRowHeight="15.5" x14ac:dyDescent="0.35"/>
  <cols>
    <col min="1" max="1" width="22.1640625" customWidth="1"/>
  </cols>
  <sheetData>
    <row r="1" spans="1:8" ht="18.5" x14ac:dyDescent="0.45">
      <c r="A1" s="1" t="s">
        <v>30</v>
      </c>
    </row>
    <row r="2" spans="1:8" x14ac:dyDescent="0.35">
      <c r="A2" t="s">
        <v>221</v>
      </c>
    </row>
    <row r="3" spans="1:8" x14ac:dyDescent="0.35">
      <c r="A3" s="12"/>
      <c r="B3" s="8"/>
      <c r="C3" s="8"/>
      <c r="D3" s="8"/>
      <c r="E3" s="8"/>
      <c r="F3" s="8"/>
      <c r="G3" s="8"/>
      <c r="H3" s="8"/>
    </row>
    <row r="4" spans="1:8" x14ac:dyDescent="0.35">
      <c r="A4" s="7"/>
      <c r="B4" s="50">
        <v>2020</v>
      </c>
      <c r="C4" s="50">
        <v>2025</v>
      </c>
      <c r="D4" s="50">
        <v>2030</v>
      </c>
      <c r="E4" s="50">
        <v>2035</v>
      </c>
      <c r="F4" s="50">
        <v>2040</v>
      </c>
      <c r="G4" s="50">
        <v>2045</v>
      </c>
      <c r="H4" s="8"/>
    </row>
    <row r="5" spans="1:8" x14ac:dyDescent="0.35">
      <c r="A5" s="8" t="s">
        <v>161</v>
      </c>
      <c r="B5" s="52">
        <v>12.116107508677047</v>
      </c>
      <c r="C5" s="52">
        <v>9.965438488220359</v>
      </c>
      <c r="D5" s="52">
        <v>6.7864918976657557E-2</v>
      </c>
      <c r="E5" s="52">
        <v>0.3450131288693391</v>
      </c>
      <c r="F5" s="52">
        <v>0</v>
      </c>
      <c r="G5" s="52">
        <v>0</v>
      </c>
      <c r="H5" s="8"/>
    </row>
    <row r="6" spans="1:8" x14ac:dyDescent="0.35">
      <c r="A6" s="8" t="s">
        <v>162</v>
      </c>
      <c r="B6" s="52">
        <v>50.364900308097482</v>
      </c>
      <c r="C6" s="52">
        <v>63.260380041182515</v>
      </c>
      <c r="D6" s="52">
        <v>13.618295367401233</v>
      </c>
      <c r="E6" s="52">
        <v>0</v>
      </c>
      <c r="F6" s="52">
        <v>0</v>
      </c>
      <c r="G6" s="52">
        <v>0</v>
      </c>
      <c r="H6" s="8"/>
    </row>
    <row r="7" spans="1:8" x14ac:dyDescent="0.35">
      <c r="A7" s="8" t="s">
        <v>163</v>
      </c>
      <c r="B7" s="52">
        <v>1.2986080829995221</v>
      </c>
      <c r="C7" s="52">
        <v>0.1011462693462532</v>
      </c>
      <c r="D7" s="52">
        <v>2.5527272806690881E-3</v>
      </c>
      <c r="E7" s="52">
        <v>9.9163636672145346E-3</v>
      </c>
      <c r="F7" s="52">
        <v>0</v>
      </c>
      <c r="G7" s="52">
        <v>0</v>
      </c>
      <c r="H7" s="8"/>
    </row>
    <row r="8" spans="1:8" x14ac:dyDescent="0.35">
      <c r="A8" s="8" t="s">
        <v>164</v>
      </c>
      <c r="B8" s="52">
        <v>0.8391624072875955</v>
      </c>
      <c r="C8" s="52">
        <v>0.22199168175476899</v>
      </c>
      <c r="D8" s="52">
        <v>1.147020501712458E-2</v>
      </c>
      <c r="E8" s="52">
        <v>3.3865188205034251E-2</v>
      </c>
      <c r="F8" s="52">
        <v>5.669999991562499E-3</v>
      </c>
      <c r="G8" s="52">
        <v>0</v>
      </c>
      <c r="H8" s="8"/>
    </row>
    <row r="9" spans="1:8" x14ac:dyDescent="0.35">
      <c r="A9" s="8" t="s">
        <v>165</v>
      </c>
      <c r="B9" s="52">
        <v>17.530694582544065</v>
      </c>
      <c r="C9" s="52">
        <v>9.6444349318120608</v>
      </c>
      <c r="D9" s="52">
        <v>4.7064832646791377</v>
      </c>
      <c r="E9" s="52">
        <v>4.9623270819208987</v>
      </c>
      <c r="F9" s="52">
        <v>1.1103215822389623</v>
      </c>
      <c r="G9" s="52">
        <v>0</v>
      </c>
      <c r="H9" s="8"/>
    </row>
    <row r="10" spans="1:8" x14ac:dyDescent="0.35">
      <c r="A10" s="8" t="s">
        <v>166</v>
      </c>
      <c r="B10" s="52">
        <v>39.99688670662885</v>
      </c>
      <c r="C10" s="52">
        <v>23.529106508987596</v>
      </c>
      <c r="D10" s="52">
        <v>13.352927673764711</v>
      </c>
      <c r="E10" s="52">
        <v>5.2898145320814907</v>
      </c>
      <c r="F10" s="52">
        <v>2.3845937524730956</v>
      </c>
      <c r="G10" s="52">
        <v>0</v>
      </c>
      <c r="H10" s="8"/>
    </row>
    <row r="11" spans="1:8" x14ac:dyDescent="0.35">
      <c r="A11" s="8" t="s">
        <v>167</v>
      </c>
      <c r="B11" s="52">
        <v>18.157830745243288</v>
      </c>
      <c r="C11" s="52">
        <v>16.959588889181703</v>
      </c>
      <c r="D11" s="52">
        <v>34.376895691338127</v>
      </c>
      <c r="E11" s="52">
        <v>3.334100542897565</v>
      </c>
      <c r="F11" s="52">
        <v>1.9688622816069439</v>
      </c>
      <c r="G11" s="52">
        <v>1.2620658143588332E-4</v>
      </c>
      <c r="H11" s="8"/>
    </row>
    <row r="12" spans="1:8" x14ac:dyDescent="0.35">
      <c r="A12" s="8" t="s">
        <v>168</v>
      </c>
      <c r="B12" s="52">
        <v>0</v>
      </c>
      <c r="C12" s="52">
        <v>0</v>
      </c>
      <c r="D12" s="52">
        <v>4.227726749895778</v>
      </c>
      <c r="E12" s="52">
        <v>7.5344922471558249</v>
      </c>
      <c r="F12" s="52">
        <v>7.9457778987889061</v>
      </c>
      <c r="G12" s="52">
        <v>8.935658131963585</v>
      </c>
      <c r="H12" s="8"/>
    </row>
    <row r="13" spans="1:8" x14ac:dyDescent="0.35">
      <c r="A13" s="8" t="s">
        <v>248</v>
      </c>
      <c r="B13" s="52">
        <v>0</v>
      </c>
      <c r="C13" s="52">
        <v>2.1151137901311392</v>
      </c>
      <c r="D13" s="52">
        <v>22.260744590877955</v>
      </c>
      <c r="E13" s="52">
        <v>65.833706165707795</v>
      </c>
      <c r="F13" s="52">
        <v>67.541181658115732</v>
      </c>
      <c r="G13" s="52">
        <v>55.574985148748759</v>
      </c>
      <c r="H13" s="8"/>
    </row>
    <row r="14" spans="1:8" x14ac:dyDescent="0.35">
      <c r="A14" s="8" t="s">
        <v>169</v>
      </c>
      <c r="B14" s="52">
        <v>0</v>
      </c>
      <c r="C14" s="52">
        <v>14.161526433724895</v>
      </c>
      <c r="D14" s="52">
        <v>37.137911754972365</v>
      </c>
      <c r="E14" s="52">
        <v>42.279302876258392</v>
      </c>
      <c r="F14" s="52">
        <v>41.04529953555236</v>
      </c>
      <c r="G14" s="52">
        <v>29.987970512682203</v>
      </c>
      <c r="H14" s="8"/>
    </row>
    <row r="15" spans="1:8" x14ac:dyDescent="0.35">
      <c r="A15" s="8" t="s">
        <v>118</v>
      </c>
      <c r="B15" s="52">
        <v>5.85</v>
      </c>
      <c r="C15" s="52">
        <v>5.85</v>
      </c>
      <c r="D15" s="52">
        <v>5.85</v>
      </c>
      <c r="E15" s="52">
        <v>5.85</v>
      </c>
      <c r="F15" s="52">
        <v>5.85</v>
      </c>
      <c r="G15" s="52">
        <v>5.85</v>
      </c>
      <c r="H15" s="8"/>
    </row>
    <row r="16" spans="1:8" x14ac:dyDescent="0.35">
      <c r="A16" s="8" t="s">
        <v>170</v>
      </c>
      <c r="B16" s="52">
        <v>1.2029999999999998</v>
      </c>
      <c r="C16" s="52">
        <v>5.1014999999999997</v>
      </c>
      <c r="D16" s="52">
        <v>9</v>
      </c>
      <c r="E16" s="52">
        <v>11.5</v>
      </c>
      <c r="F16" s="52">
        <v>14</v>
      </c>
      <c r="G16" s="52">
        <v>17</v>
      </c>
      <c r="H16" s="8"/>
    </row>
    <row r="17" spans="1:8" x14ac:dyDescent="0.35">
      <c r="A17" s="8" t="s">
        <v>63</v>
      </c>
      <c r="B17" s="52">
        <v>4.2480000000000002</v>
      </c>
      <c r="C17" s="52">
        <v>4.3919999999999995</v>
      </c>
      <c r="D17" s="52">
        <v>4.5350000000000001</v>
      </c>
      <c r="E17" s="52">
        <v>4.6719999999999997</v>
      </c>
      <c r="F17" s="52">
        <v>4.8049999999999997</v>
      </c>
      <c r="G17" s="52">
        <v>4.8049999999999997</v>
      </c>
      <c r="H17" s="8"/>
    </row>
  </sheetData>
  <pageMargins left="0.75" right="0.75" top="1" bottom="1" header="0.5" footer="0.5"/>
  <extLst>
    <ext xmlns:mx="http://schemas.microsoft.com/office/mac/excel/2008/main" uri="{64002731-A6B0-56B0-2670-7721B7C09600}">
      <mx:PLV Mode="0" OnePage="0" WScale="0"/>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G16"/>
  <sheetViews>
    <sheetView workbookViewId="0">
      <selection activeCell="E5" sqref="E5:E17"/>
    </sheetView>
  </sheetViews>
  <sheetFormatPr baseColWidth="10" defaultRowHeight="15.5" x14ac:dyDescent="0.35"/>
  <cols>
    <col min="1" max="1" width="27.5" customWidth="1"/>
    <col min="2" max="3" width="11" bestFit="1" customWidth="1"/>
    <col min="4" max="4" width="11.6640625" bestFit="1" customWidth="1"/>
    <col min="5" max="7" width="11" bestFit="1" customWidth="1"/>
  </cols>
  <sheetData>
    <row r="1" spans="1:7" ht="18.5" x14ac:dyDescent="0.45">
      <c r="A1" s="1" t="s">
        <v>31</v>
      </c>
    </row>
    <row r="2" spans="1:7" x14ac:dyDescent="0.35">
      <c r="A2" t="s">
        <v>221</v>
      </c>
    </row>
    <row r="3" spans="1:7" x14ac:dyDescent="0.35">
      <c r="A3" s="12"/>
      <c r="B3" s="8"/>
      <c r="C3" s="8"/>
      <c r="D3" s="8"/>
      <c r="E3" s="8"/>
      <c r="F3" s="8"/>
      <c r="G3" s="8"/>
    </row>
    <row r="4" spans="1:7" x14ac:dyDescent="0.35">
      <c r="A4" s="7"/>
      <c r="B4" s="50">
        <v>2020</v>
      </c>
      <c r="C4" s="50">
        <v>2025</v>
      </c>
      <c r="D4" s="50">
        <v>2030</v>
      </c>
      <c r="E4" s="50">
        <v>2035</v>
      </c>
      <c r="F4" s="50">
        <v>2040</v>
      </c>
      <c r="G4" s="50">
        <v>2045</v>
      </c>
    </row>
    <row r="5" spans="1:7" x14ac:dyDescent="0.35">
      <c r="A5" s="8" t="s">
        <v>161</v>
      </c>
      <c r="B5" s="52">
        <v>0.70562721090975411</v>
      </c>
      <c r="C5" s="52">
        <v>0.44398089571505017</v>
      </c>
      <c r="D5" s="52">
        <v>0</v>
      </c>
      <c r="E5" s="52">
        <v>0</v>
      </c>
      <c r="F5" s="52">
        <v>0</v>
      </c>
      <c r="G5" s="52">
        <v>0</v>
      </c>
    </row>
    <row r="6" spans="1:7" x14ac:dyDescent="0.35">
      <c r="A6" s="8" t="s">
        <v>162</v>
      </c>
      <c r="B6" s="52">
        <v>8.3655993559649371</v>
      </c>
      <c r="C6" s="52">
        <v>8.8805237994717547</v>
      </c>
      <c r="D6" s="52">
        <v>0</v>
      </c>
      <c r="E6" s="52">
        <v>0</v>
      </c>
      <c r="F6" s="52">
        <v>0</v>
      </c>
      <c r="G6" s="52">
        <v>0</v>
      </c>
    </row>
    <row r="7" spans="1:7" x14ac:dyDescent="0.35">
      <c r="A7" s="8" t="s">
        <v>163</v>
      </c>
      <c r="B7" s="52">
        <v>2.0556534472234613</v>
      </c>
      <c r="C7" s="52">
        <v>1.0614970098352374</v>
      </c>
      <c r="D7" s="52">
        <v>0</v>
      </c>
      <c r="E7" s="52">
        <v>1.0221750016860109E-3</v>
      </c>
      <c r="F7" s="52">
        <v>9.3456000154149596E-4</v>
      </c>
      <c r="G7" s="52">
        <v>0</v>
      </c>
    </row>
    <row r="8" spans="1:7" x14ac:dyDescent="0.35">
      <c r="A8" s="8" t="s">
        <v>147</v>
      </c>
      <c r="B8" s="52">
        <v>1.6000554735727368</v>
      </c>
      <c r="C8" s="52">
        <v>4.8364964895078015E-2</v>
      </c>
      <c r="D8" s="52">
        <v>0</v>
      </c>
      <c r="E8" s="52">
        <v>0</v>
      </c>
      <c r="F8" s="52">
        <v>0</v>
      </c>
      <c r="G8" s="52">
        <v>0</v>
      </c>
    </row>
    <row r="9" spans="1:7" x14ac:dyDescent="0.35">
      <c r="A9" s="8" t="s">
        <v>165</v>
      </c>
      <c r="B9" s="52">
        <v>0.75524331432338077</v>
      </c>
      <c r="C9" s="52">
        <v>0.58793189594151707</v>
      </c>
      <c r="D9" s="52">
        <v>0.41995135468140166</v>
      </c>
      <c r="E9" s="52">
        <v>0.52493919433198011</v>
      </c>
      <c r="F9" s="52">
        <v>0</v>
      </c>
      <c r="G9" s="52">
        <v>0</v>
      </c>
    </row>
    <row r="10" spans="1:7" x14ac:dyDescent="0.35">
      <c r="A10" s="8" t="s">
        <v>166</v>
      </c>
      <c r="B10" s="52">
        <v>24.64867950336588</v>
      </c>
      <c r="C10" s="52">
        <v>14.944506273849125</v>
      </c>
      <c r="D10" s="52">
        <v>1.1070992868868132</v>
      </c>
      <c r="E10" s="52">
        <v>6.91149774276308E-2</v>
      </c>
      <c r="F10" s="52">
        <v>2.0839023041086726E-2</v>
      </c>
      <c r="G10" s="52">
        <v>0</v>
      </c>
    </row>
    <row r="11" spans="1:7" x14ac:dyDescent="0.35">
      <c r="A11" s="8" t="s">
        <v>167</v>
      </c>
      <c r="B11" s="52">
        <v>63.661101447859608</v>
      </c>
      <c r="C11" s="52">
        <v>71.162815144724817</v>
      </c>
      <c r="D11" s="52">
        <v>100.64284531398522</v>
      </c>
      <c r="E11" s="52">
        <v>84.31862219495396</v>
      </c>
      <c r="F11" s="52">
        <v>47.278177825276494</v>
      </c>
      <c r="G11" s="52">
        <v>7.183226510000068E-4</v>
      </c>
    </row>
    <row r="12" spans="1:7" x14ac:dyDescent="0.35">
      <c r="A12" s="8" t="s">
        <v>171</v>
      </c>
      <c r="B12" s="52">
        <v>0</v>
      </c>
      <c r="C12" s="52">
        <v>0</v>
      </c>
      <c r="D12" s="52">
        <v>0</v>
      </c>
      <c r="E12" s="52">
        <v>0</v>
      </c>
      <c r="F12" s="52">
        <v>0</v>
      </c>
      <c r="G12" s="52">
        <v>0.67028270623726327</v>
      </c>
    </row>
    <row r="13" spans="1:7" x14ac:dyDescent="0.35">
      <c r="A13" s="8" t="s">
        <v>172</v>
      </c>
      <c r="B13" s="52">
        <v>0</v>
      </c>
      <c r="C13" s="52">
        <v>0</v>
      </c>
      <c r="D13" s="52">
        <v>1.9061816318508371</v>
      </c>
      <c r="E13" s="52">
        <v>21.428691241507938</v>
      </c>
      <c r="F13" s="52">
        <v>48.058015419077059</v>
      </c>
      <c r="G13" s="52">
        <v>83.123789401230226</v>
      </c>
    </row>
    <row r="14" spans="1:7" x14ac:dyDescent="0.35">
      <c r="A14" s="8" t="s">
        <v>169</v>
      </c>
      <c r="B14" s="52">
        <v>0</v>
      </c>
      <c r="C14" s="52">
        <v>7.1901004965914304</v>
      </c>
      <c r="D14" s="52">
        <v>7.3826080962737031</v>
      </c>
      <c r="E14" s="52">
        <v>9.6693829386327526</v>
      </c>
      <c r="F14" s="52">
        <v>16.771702364320518</v>
      </c>
      <c r="G14" s="52">
        <v>19.989143970109499</v>
      </c>
    </row>
    <row r="15" spans="1:7" x14ac:dyDescent="0.35">
      <c r="A15" s="8" t="s">
        <v>173</v>
      </c>
      <c r="B15" s="52">
        <v>0</v>
      </c>
      <c r="C15" s="52">
        <v>0</v>
      </c>
      <c r="D15" s="52">
        <v>0</v>
      </c>
      <c r="E15" s="52">
        <v>0</v>
      </c>
      <c r="F15" s="52">
        <v>0</v>
      </c>
      <c r="G15" s="52">
        <v>0</v>
      </c>
    </row>
    <row r="16" spans="1:7" x14ac:dyDescent="0.35">
      <c r="A16" s="8" t="s">
        <v>174</v>
      </c>
      <c r="B16" s="52">
        <v>8.8678374975016308</v>
      </c>
      <c r="C16" s="52">
        <v>12.401608673766779</v>
      </c>
      <c r="D16" s="52">
        <v>16.08862403111111</v>
      </c>
      <c r="E16" s="52">
        <v>19.020135578944448</v>
      </c>
      <c r="F16" s="52">
        <v>22.762283190222224</v>
      </c>
      <c r="G16" s="52">
        <v>23.965726367333335</v>
      </c>
    </row>
  </sheetData>
  <pageMargins left="0.75" right="0.75" top="1" bottom="1" header="0.5" footer="0.5"/>
  <extLst>
    <ext xmlns:mx="http://schemas.microsoft.com/office/mac/excel/2008/main" uri="{64002731-A6B0-56B0-2670-7721B7C09600}">
      <mx:PLV Mode="0" OnePage="0" WScale="0"/>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G21"/>
  <sheetViews>
    <sheetView workbookViewId="0">
      <selection activeCell="C13" sqref="C13"/>
    </sheetView>
  </sheetViews>
  <sheetFormatPr baseColWidth="10" defaultRowHeight="15.5" x14ac:dyDescent="0.35"/>
  <cols>
    <col min="1" max="1" width="14" customWidth="1"/>
    <col min="2" max="2" width="23.6640625" customWidth="1"/>
  </cols>
  <sheetData>
    <row r="1" spans="1:7" ht="18.5" x14ac:dyDescent="0.45">
      <c r="A1" s="1" t="s">
        <v>32</v>
      </c>
    </row>
    <row r="2" spans="1:7" x14ac:dyDescent="0.35">
      <c r="A2" t="s">
        <v>221</v>
      </c>
    </row>
    <row r="3" spans="1:7" x14ac:dyDescent="0.35">
      <c r="A3" s="8"/>
      <c r="B3" s="8"/>
      <c r="C3" s="8"/>
      <c r="D3" s="8"/>
      <c r="E3" s="8"/>
      <c r="F3" s="8"/>
      <c r="G3" s="8"/>
    </row>
    <row r="4" spans="1:7" x14ac:dyDescent="0.35">
      <c r="A4" s="20"/>
      <c r="B4" s="8"/>
      <c r="C4" s="50">
        <v>2025</v>
      </c>
      <c r="D4" s="50">
        <v>2030</v>
      </c>
      <c r="E4" s="50">
        <v>2035</v>
      </c>
      <c r="F4" s="50">
        <v>2040</v>
      </c>
      <c r="G4" s="50">
        <v>2045</v>
      </c>
    </row>
    <row r="5" spans="1:7" x14ac:dyDescent="0.35">
      <c r="A5" s="12" t="s">
        <v>133</v>
      </c>
      <c r="B5" s="8" t="s">
        <v>134</v>
      </c>
      <c r="C5" s="52">
        <v>-8.0399526109861411E-2</v>
      </c>
      <c r="D5" s="52">
        <v>-2.1059539045697107</v>
      </c>
      <c r="E5" s="52">
        <v>-15.376807724307678</v>
      </c>
      <c r="F5" s="52">
        <v>-52.51890240440801</v>
      </c>
      <c r="G5" s="52">
        <v>-71.576271923633072</v>
      </c>
    </row>
    <row r="6" spans="1:7" x14ac:dyDescent="0.35">
      <c r="A6" s="6"/>
      <c r="B6" s="8" t="s">
        <v>249</v>
      </c>
      <c r="C6" s="52">
        <v>-29.37113047389208</v>
      </c>
      <c r="D6" s="52">
        <v>-35.593856095423185</v>
      </c>
      <c r="E6" s="52">
        <v>-59.978552275707777</v>
      </c>
      <c r="F6" s="52">
        <v>-83.750647595560892</v>
      </c>
      <c r="G6" s="52">
        <v>-84.493478076333844</v>
      </c>
    </row>
    <row r="7" spans="1:7" x14ac:dyDescent="0.35">
      <c r="A7" s="6"/>
      <c r="B7" s="8" t="s">
        <v>135</v>
      </c>
      <c r="C7" s="52">
        <v>0</v>
      </c>
      <c r="D7" s="52">
        <v>-5.3515528479699501</v>
      </c>
      <c r="E7" s="52">
        <v>-9.5373319584246747</v>
      </c>
      <c r="F7" s="52">
        <v>-10.05794670732697</v>
      </c>
      <c r="G7" s="52">
        <v>-11.998503059488332</v>
      </c>
    </row>
    <row r="8" spans="1:7" x14ac:dyDescent="0.35">
      <c r="A8" s="6"/>
      <c r="B8" s="8" t="s">
        <v>136</v>
      </c>
      <c r="C8" s="52">
        <v>0</v>
      </c>
      <c r="D8" s="52">
        <v>-4.0433954851328524</v>
      </c>
      <c r="E8" s="52">
        <v>-7.20598414636531</v>
      </c>
      <c r="F8" s="52">
        <v>-7.5993375122025988</v>
      </c>
      <c r="G8" s="52">
        <v>-16.111846365466398</v>
      </c>
    </row>
    <row r="9" spans="1:7" x14ac:dyDescent="0.35">
      <c r="A9" s="12" t="s">
        <v>138</v>
      </c>
      <c r="B9" s="8" t="s">
        <v>139</v>
      </c>
      <c r="C9" s="52">
        <v>23.967359999999999</v>
      </c>
      <c r="D9" s="52">
        <v>20.183039997547198</v>
      </c>
      <c r="E9" s="52">
        <v>17.660160000350398</v>
      </c>
      <c r="F9" s="52">
        <v>15.137280003153601</v>
      </c>
      <c r="G9" s="52">
        <v>0</v>
      </c>
    </row>
    <row r="10" spans="1:7" x14ac:dyDescent="0.35">
      <c r="A10" s="6"/>
      <c r="B10" s="8" t="s">
        <v>140</v>
      </c>
      <c r="C10" s="52">
        <v>5.7366729609387779</v>
      </c>
      <c r="D10" s="52">
        <v>27.672091596104842</v>
      </c>
      <c r="E10" s="52">
        <v>54.500000000019845</v>
      </c>
      <c r="F10" s="52">
        <v>76.029893805540482</v>
      </c>
      <c r="G10" s="52">
        <v>106.0649146073616</v>
      </c>
    </row>
    <row r="11" spans="1:7" x14ac:dyDescent="0.35">
      <c r="A11" s="20"/>
      <c r="B11" s="8" t="s">
        <v>141</v>
      </c>
      <c r="C11" s="52">
        <v>0</v>
      </c>
      <c r="D11" s="52">
        <v>0</v>
      </c>
      <c r="E11" s="52">
        <v>20.554379541382669</v>
      </c>
      <c r="F11" s="52">
        <v>62.759660409116826</v>
      </c>
      <c r="G11" s="52">
        <v>78.115184818911104</v>
      </c>
    </row>
    <row r="12" spans="1:7" x14ac:dyDescent="0.35">
      <c r="A12" s="20"/>
      <c r="B12" s="20"/>
      <c r="C12" s="56"/>
      <c r="D12" s="56"/>
      <c r="E12" s="56"/>
      <c r="F12" s="56"/>
      <c r="G12" s="56"/>
    </row>
    <row r="13" spans="1:7" x14ac:dyDescent="0.35">
      <c r="A13" s="20"/>
      <c r="B13" s="20"/>
      <c r="C13" s="56"/>
      <c r="D13" s="56"/>
      <c r="E13" s="56"/>
      <c r="F13" s="56"/>
      <c r="G13" s="56"/>
    </row>
    <row r="14" spans="1:7" x14ac:dyDescent="0.35">
      <c r="A14" s="20"/>
      <c r="B14" s="20"/>
      <c r="C14" s="56"/>
      <c r="D14" s="56"/>
      <c r="E14" s="56"/>
      <c r="F14" s="56"/>
      <c r="G14" s="56"/>
    </row>
    <row r="15" spans="1:7" x14ac:dyDescent="0.35">
      <c r="A15" s="20"/>
      <c r="B15" s="8"/>
      <c r="C15" s="52"/>
      <c r="D15" s="52"/>
      <c r="E15" s="52"/>
      <c r="F15" s="52"/>
      <c r="G15" s="52"/>
    </row>
    <row r="16" spans="1:7" x14ac:dyDescent="0.35">
      <c r="A16" s="20"/>
      <c r="B16" s="8"/>
      <c r="C16" s="52"/>
      <c r="D16" s="52"/>
      <c r="E16" s="52"/>
      <c r="F16" s="52"/>
      <c r="G16" s="52"/>
    </row>
    <row r="17" spans="1:7" x14ac:dyDescent="0.35">
      <c r="A17" s="20"/>
      <c r="B17" s="8"/>
      <c r="C17" s="52"/>
      <c r="D17" s="52"/>
      <c r="E17" s="52"/>
      <c r="F17" s="52"/>
      <c r="G17" s="52"/>
    </row>
    <row r="18" spans="1:7" x14ac:dyDescent="0.35">
      <c r="A18" s="20"/>
      <c r="B18" s="8"/>
      <c r="C18" s="52"/>
      <c r="D18" s="52"/>
      <c r="E18" s="52"/>
      <c r="F18" s="52"/>
      <c r="G18" s="52"/>
    </row>
    <row r="21" spans="1:7" x14ac:dyDescent="0.35">
      <c r="A21" s="4"/>
    </row>
  </sheetData>
  <pageMargins left="0.75" right="0.75" top="1" bottom="1" header="0.5" footer="0.5"/>
  <extLst>
    <ext xmlns:mx="http://schemas.microsoft.com/office/mac/excel/2008/main" uri="{64002731-A6B0-56B0-2670-7721B7C09600}">
      <mx:PLV Mode="0" OnePage="0" WScale="0"/>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K9"/>
  <sheetViews>
    <sheetView workbookViewId="0"/>
  </sheetViews>
  <sheetFormatPr baseColWidth="10" defaultRowHeight="15.5" x14ac:dyDescent="0.35"/>
  <cols>
    <col min="1" max="1" width="19.33203125" customWidth="1"/>
    <col min="2" max="2" width="15.5" customWidth="1"/>
    <col min="3" max="3" width="17.6640625" customWidth="1"/>
    <col min="4" max="4" width="15.6640625" customWidth="1"/>
    <col min="5" max="5" width="15" customWidth="1"/>
    <col min="6" max="6" width="17.5" customWidth="1"/>
    <col min="7" max="7" width="16.6640625" customWidth="1"/>
    <col min="8" max="8" width="16.1640625" customWidth="1"/>
    <col min="9" max="11" width="17.1640625" customWidth="1"/>
  </cols>
  <sheetData>
    <row r="1" spans="1:11" ht="18.5" x14ac:dyDescent="0.45">
      <c r="A1" s="1" t="s">
        <v>33</v>
      </c>
    </row>
    <row r="2" spans="1:11" x14ac:dyDescent="0.35">
      <c r="A2" t="s">
        <v>221</v>
      </c>
    </row>
    <row r="3" spans="1:11" x14ac:dyDescent="0.35">
      <c r="A3" s="5"/>
      <c r="B3" s="5"/>
      <c r="C3" s="5"/>
      <c r="D3" s="5"/>
      <c r="E3" s="5"/>
      <c r="F3" s="5"/>
      <c r="G3" s="5"/>
      <c r="H3" s="5"/>
      <c r="I3" s="5"/>
    </row>
    <row r="4" spans="1:11" x14ac:dyDescent="0.35">
      <c r="A4" s="5"/>
      <c r="B4" s="30">
        <v>2030</v>
      </c>
      <c r="C4" s="34"/>
      <c r="D4" s="34"/>
      <c r="E4" s="34"/>
      <c r="F4" s="30"/>
      <c r="G4" s="30">
        <v>2045</v>
      </c>
      <c r="H4" s="34"/>
      <c r="I4" s="34"/>
    </row>
    <row r="5" spans="1:11" ht="31" x14ac:dyDescent="0.35">
      <c r="A5" s="5"/>
      <c r="B5" s="34" t="s">
        <v>211</v>
      </c>
      <c r="C5" s="34" t="s">
        <v>126</v>
      </c>
      <c r="D5" s="34" t="s">
        <v>127</v>
      </c>
      <c r="E5" s="34" t="s">
        <v>128</v>
      </c>
      <c r="F5" s="34" t="s">
        <v>213</v>
      </c>
      <c r="G5" s="34" t="s">
        <v>211</v>
      </c>
      <c r="H5" s="34" t="s">
        <v>126</v>
      </c>
      <c r="I5" s="34" t="s">
        <v>127</v>
      </c>
      <c r="J5" s="34" t="s">
        <v>128</v>
      </c>
      <c r="K5" s="34" t="s">
        <v>213</v>
      </c>
    </row>
    <row r="6" spans="1:11" x14ac:dyDescent="0.35">
      <c r="A6" s="5" t="s">
        <v>37</v>
      </c>
      <c r="B6" s="34">
        <v>36</v>
      </c>
      <c r="C6" s="34">
        <v>30</v>
      </c>
      <c r="D6" s="34">
        <v>52</v>
      </c>
      <c r="E6" s="34">
        <v>24</v>
      </c>
      <c r="F6" s="57">
        <v>40.700000000000003</v>
      </c>
      <c r="G6" s="34">
        <v>84</v>
      </c>
      <c r="H6" s="34">
        <v>74</v>
      </c>
      <c r="I6" s="34">
        <v>190</v>
      </c>
      <c r="J6" s="27">
        <v>96</v>
      </c>
      <c r="K6" s="29">
        <v>213.9</v>
      </c>
    </row>
    <row r="7" spans="1:11" x14ac:dyDescent="0.35">
      <c r="A7" s="5" t="s">
        <v>39</v>
      </c>
      <c r="B7" s="34">
        <v>2</v>
      </c>
      <c r="C7" s="34">
        <v>4</v>
      </c>
      <c r="D7" s="34">
        <v>9</v>
      </c>
      <c r="E7" s="34">
        <v>11</v>
      </c>
      <c r="F7" s="57">
        <v>15.1</v>
      </c>
      <c r="G7" s="34">
        <v>72</v>
      </c>
      <c r="H7" s="34">
        <v>39</v>
      </c>
      <c r="I7" s="34">
        <v>59</v>
      </c>
      <c r="J7" s="27">
        <v>21</v>
      </c>
      <c r="K7" s="29">
        <v>49.6</v>
      </c>
    </row>
    <row r="8" spans="1:11" x14ac:dyDescent="0.35">
      <c r="A8" s="5" t="s">
        <v>38</v>
      </c>
      <c r="B8" s="34">
        <v>0</v>
      </c>
      <c r="C8" s="34">
        <v>0</v>
      </c>
      <c r="D8" s="34">
        <v>5</v>
      </c>
      <c r="E8" s="34">
        <v>0</v>
      </c>
      <c r="F8" s="57">
        <v>0.1</v>
      </c>
      <c r="G8" s="34">
        <v>0</v>
      </c>
      <c r="H8" s="34">
        <v>0</v>
      </c>
      <c r="I8" s="34">
        <v>79</v>
      </c>
      <c r="J8" s="27">
        <v>20</v>
      </c>
      <c r="K8" s="29">
        <v>7.3</v>
      </c>
    </row>
    <row r="9" spans="1:11" x14ac:dyDescent="0.35">
      <c r="A9" s="5" t="s">
        <v>129</v>
      </c>
      <c r="B9" s="34">
        <v>10</v>
      </c>
      <c r="C9" s="34">
        <v>29</v>
      </c>
      <c r="D9" s="34">
        <v>0</v>
      </c>
      <c r="E9" s="34">
        <v>8</v>
      </c>
      <c r="F9" s="57">
        <v>35.4</v>
      </c>
      <c r="G9" s="34">
        <v>28</v>
      </c>
      <c r="H9" s="34">
        <v>152</v>
      </c>
      <c r="I9" s="34">
        <v>130</v>
      </c>
      <c r="J9" s="27">
        <v>100</v>
      </c>
      <c r="K9" s="29">
        <v>134.69999999999999</v>
      </c>
    </row>
  </sheetData>
  <pageMargins left="0.75" right="0.75" top="1" bottom="1" header="0.5" footer="0.5"/>
  <extLst>
    <ext xmlns:mx="http://schemas.microsoft.com/office/mac/excel/2008/main" uri="{64002731-A6B0-56B0-2670-7721B7C09600}">
      <mx:PLV Mode="0" OnePage="0" WScale="0"/>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14427-B62F-E443-BB02-50CFB5845337}">
  <dimension ref="A1:I8"/>
  <sheetViews>
    <sheetView workbookViewId="0">
      <selection activeCell="E7" sqref="E7"/>
    </sheetView>
  </sheetViews>
  <sheetFormatPr baseColWidth="10" defaultRowHeight="15.5" x14ac:dyDescent="0.35"/>
  <cols>
    <col min="1" max="1" width="22.1640625" customWidth="1"/>
    <col min="9" max="9" width="93.6640625" customWidth="1"/>
  </cols>
  <sheetData>
    <row r="1" spans="1:9" ht="18.5" x14ac:dyDescent="0.45">
      <c r="A1" s="1" t="s">
        <v>281</v>
      </c>
    </row>
    <row r="2" spans="1:9" x14ac:dyDescent="0.35">
      <c r="A2" t="s">
        <v>259</v>
      </c>
    </row>
    <row r="4" spans="1:9" x14ac:dyDescent="0.35">
      <c r="B4" s="26">
        <v>2025</v>
      </c>
      <c r="C4" s="26">
        <v>2030</v>
      </c>
      <c r="D4" s="26">
        <v>2035</v>
      </c>
      <c r="E4" s="26">
        <v>2040</v>
      </c>
      <c r="F4" s="26">
        <v>2045</v>
      </c>
      <c r="G4" s="26">
        <v>2050</v>
      </c>
      <c r="I4" s="6" t="s">
        <v>250</v>
      </c>
    </row>
    <row r="5" spans="1:9" x14ac:dyDescent="0.35">
      <c r="A5" t="s">
        <v>56</v>
      </c>
      <c r="B5" s="29">
        <v>733.25</v>
      </c>
      <c r="C5" s="29">
        <v>613</v>
      </c>
      <c r="D5" s="29">
        <v>563.5</v>
      </c>
      <c r="E5" s="29">
        <v>514</v>
      </c>
      <c r="F5" s="29">
        <v>468.5</v>
      </c>
      <c r="G5" s="29">
        <v>423</v>
      </c>
      <c r="I5" t="s">
        <v>251</v>
      </c>
    </row>
    <row r="6" spans="1:9" x14ac:dyDescent="0.35">
      <c r="A6" t="s">
        <v>130</v>
      </c>
      <c r="B6" s="29">
        <v>1079</v>
      </c>
      <c r="C6" s="29">
        <v>1048</v>
      </c>
      <c r="D6" s="29">
        <v>1003.5</v>
      </c>
      <c r="E6" s="29">
        <v>959</v>
      </c>
      <c r="F6" s="29">
        <v>937</v>
      </c>
      <c r="G6" s="29">
        <v>915</v>
      </c>
      <c r="I6" t="s">
        <v>251</v>
      </c>
    </row>
    <row r="7" spans="1:9" x14ac:dyDescent="0.35">
      <c r="A7" t="s">
        <v>131</v>
      </c>
      <c r="B7" s="29">
        <v>2195</v>
      </c>
      <c r="C7" s="29">
        <v>1800</v>
      </c>
      <c r="D7" s="29">
        <v>1650</v>
      </c>
      <c r="E7" s="29">
        <v>1500</v>
      </c>
      <c r="F7" s="29">
        <v>1400</v>
      </c>
      <c r="G7" s="29">
        <v>1300</v>
      </c>
      <c r="I7" t="s">
        <v>251</v>
      </c>
    </row>
    <row r="8" spans="1:9" x14ac:dyDescent="0.35">
      <c r="A8" t="s">
        <v>252</v>
      </c>
      <c r="B8" s="29">
        <v>1500.94</v>
      </c>
      <c r="C8" s="29">
        <v>946.9</v>
      </c>
      <c r="D8" s="29">
        <v>843.15</v>
      </c>
      <c r="E8" s="29">
        <v>739.4</v>
      </c>
      <c r="F8" s="29">
        <v>635.65</v>
      </c>
      <c r="G8" s="29">
        <v>531.9</v>
      </c>
      <c r="I8" t="s">
        <v>253</v>
      </c>
    </row>
  </sheetData>
  <pageMargins left="0.7" right="0.7" top="0.78740157499999996" bottom="0.78740157499999996"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8FA3C-4557-124C-9B64-C40857E581D5}">
  <dimension ref="A1:J9"/>
  <sheetViews>
    <sheetView workbookViewId="0">
      <selection activeCell="F16" sqref="F16"/>
    </sheetView>
  </sheetViews>
  <sheetFormatPr baseColWidth="10" defaultRowHeight="15.5" x14ac:dyDescent="0.35"/>
  <cols>
    <col min="1" max="1" width="31.5" customWidth="1"/>
    <col min="10" max="10" width="76.1640625" customWidth="1"/>
  </cols>
  <sheetData>
    <row r="1" spans="1:10" ht="18.5" x14ac:dyDescent="0.45">
      <c r="A1" s="1" t="s">
        <v>280</v>
      </c>
    </row>
    <row r="2" spans="1:10" x14ac:dyDescent="0.35">
      <c r="A2" t="s">
        <v>258</v>
      </c>
    </row>
    <row r="4" spans="1:10" x14ac:dyDescent="0.35">
      <c r="B4" s="26" t="s">
        <v>256</v>
      </c>
      <c r="C4" s="26">
        <v>2020</v>
      </c>
      <c r="D4" s="26">
        <v>2025</v>
      </c>
      <c r="E4" s="26">
        <v>2030</v>
      </c>
      <c r="F4" s="26">
        <v>2035</v>
      </c>
      <c r="G4" s="26">
        <v>2040</v>
      </c>
      <c r="H4" s="26">
        <v>2045</v>
      </c>
      <c r="J4" s="6" t="s">
        <v>250</v>
      </c>
    </row>
    <row r="5" spans="1:10" x14ac:dyDescent="0.35">
      <c r="A5" t="s">
        <v>51</v>
      </c>
      <c r="B5" s="27" t="s">
        <v>257</v>
      </c>
      <c r="C5" s="29">
        <v>3.9</v>
      </c>
      <c r="D5" s="29">
        <v>5.5</v>
      </c>
      <c r="E5" s="29">
        <v>5.5</v>
      </c>
      <c r="F5" s="29">
        <v>5.5</v>
      </c>
      <c r="G5" s="29">
        <v>5.5</v>
      </c>
      <c r="H5" s="29">
        <v>5.5</v>
      </c>
      <c r="J5" t="s">
        <v>261</v>
      </c>
    </row>
    <row r="6" spans="1:10" x14ac:dyDescent="0.35">
      <c r="A6" t="s">
        <v>145</v>
      </c>
      <c r="B6" s="27" t="s">
        <v>257</v>
      </c>
      <c r="C6" s="29">
        <v>9.9</v>
      </c>
      <c r="D6" s="29">
        <v>16.5</v>
      </c>
      <c r="E6" s="29">
        <v>6.2</v>
      </c>
      <c r="F6" s="29">
        <v>6.2</v>
      </c>
      <c r="G6" s="29">
        <v>6.1</v>
      </c>
      <c r="H6" s="29">
        <v>6</v>
      </c>
      <c r="J6" t="s">
        <v>262</v>
      </c>
    </row>
    <row r="7" spans="1:10" x14ac:dyDescent="0.35">
      <c r="A7" t="s">
        <v>86</v>
      </c>
      <c r="B7" s="27" t="s">
        <v>257</v>
      </c>
      <c r="C7" s="29">
        <v>15.5</v>
      </c>
      <c r="D7" s="29">
        <v>50</v>
      </c>
      <c r="E7" s="29">
        <v>16.3</v>
      </c>
      <c r="F7" s="29">
        <v>16.600000000000001</v>
      </c>
      <c r="G7" s="29">
        <v>16.899999999999999</v>
      </c>
      <c r="H7" s="29">
        <v>17.2</v>
      </c>
      <c r="J7" t="s">
        <v>263</v>
      </c>
    </row>
    <row r="8" spans="1:10" x14ac:dyDescent="0.35">
      <c r="A8" t="s">
        <v>254</v>
      </c>
      <c r="B8" s="27" t="s">
        <v>257</v>
      </c>
      <c r="C8" s="29">
        <v>108</v>
      </c>
      <c r="D8" s="29">
        <v>108</v>
      </c>
      <c r="E8" s="29">
        <v>108</v>
      </c>
      <c r="F8" s="29">
        <v>103.5</v>
      </c>
      <c r="G8" s="29">
        <v>99</v>
      </c>
      <c r="H8" s="29">
        <v>94.5</v>
      </c>
      <c r="J8" t="s">
        <v>264</v>
      </c>
    </row>
    <row r="9" spans="1:10" x14ac:dyDescent="0.35">
      <c r="A9" t="s">
        <v>255</v>
      </c>
      <c r="B9" s="27" t="s">
        <v>260</v>
      </c>
      <c r="C9" s="29">
        <v>20</v>
      </c>
      <c r="D9" s="29">
        <v>53.9</v>
      </c>
      <c r="E9" s="29">
        <v>87.7</v>
      </c>
      <c r="F9" s="29">
        <v>105.3</v>
      </c>
      <c r="G9" s="29">
        <v>122.8</v>
      </c>
      <c r="H9" s="29">
        <v>131.6</v>
      </c>
      <c r="J9" t="s">
        <v>261</v>
      </c>
    </row>
  </sheetData>
  <pageMargins left="0.7" right="0.7" top="0.78740157499999996" bottom="0.78740157499999996"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9461B-34FD-444F-AC5C-C013F7F2FF4E}">
  <dimension ref="A1:J32"/>
  <sheetViews>
    <sheetView zoomScaleNormal="100" workbookViewId="0">
      <selection activeCell="J4" sqref="J4"/>
    </sheetView>
  </sheetViews>
  <sheetFormatPr baseColWidth="10" defaultRowHeight="15.5" x14ac:dyDescent="0.35"/>
  <cols>
    <col min="1" max="1" width="39" customWidth="1"/>
    <col min="10" max="10" width="73.33203125" customWidth="1"/>
  </cols>
  <sheetData>
    <row r="1" spans="1:10" ht="18.5" x14ac:dyDescent="0.45">
      <c r="A1" s="1" t="s">
        <v>279</v>
      </c>
    </row>
    <row r="2" spans="1:10" x14ac:dyDescent="0.35">
      <c r="A2" t="s">
        <v>304</v>
      </c>
    </row>
    <row r="4" spans="1:10" x14ac:dyDescent="0.35">
      <c r="B4" s="26">
        <v>2018</v>
      </c>
      <c r="C4" s="26">
        <v>2025</v>
      </c>
      <c r="D4" s="26">
        <v>2030</v>
      </c>
      <c r="E4" s="26">
        <v>2035</v>
      </c>
      <c r="F4" s="26">
        <v>2040</v>
      </c>
      <c r="G4" s="26">
        <v>2045</v>
      </c>
      <c r="H4" s="26">
        <v>2050</v>
      </c>
      <c r="J4" s="6" t="s">
        <v>305</v>
      </c>
    </row>
    <row r="5" spans="1:10" x14ac:dyDescent="0.35">
      <c r="A5" s="6" t="s">
        <v>72</v>
      </c>
      <c r="B5" s="28">
        <v>43.761550783078825</v>
      </c>
      <c r="C5" s="28">
        <v>39.55899999999999</v>
      </c>
      <c r="D5" s="28">
        <v>40.333889647710237</v>
      </c>
      <c r="E5" s="28">
        <v>40.732126268956982</v>
      </c>
      <c r="F5" s="28">
        <v>40.700335677453396</v>
      </c>
      <c r="G5" s="28">
        <v>40.668545085949788</v>
      </c>
      <c r="H5" s="28">
        <v>40.636754494446166</v>
      </c>
    </row>
    <row r="6" spans="1:10" x14ac:dyDescent="0.35">
      <c r="A6" s="58" t="s">
        <v>298</v>
      </c>
      <c r="B6" s="28">
        <v>30.177550783078829</v>
      </c>
      <c r="C6" s="28">
        <v>22.9148</v>
      </c>
      <c r="D6" s="28">
        <v>20.222111111111101</v>
      </c>
      <c r="E6" s="28">
        <v>11.700000000000012</v>
      </c>
      <c r="F6" s="28">
        <v>11.700000000000012</v>
      </c>
      <c r="G6" s="28">
        <v>11.700000000000012</v>
      </c>
      <c r="H6" s="28">
        <v>11.700000000000012</v>
      </c>
      <c r="J6" t="s">
        <v>295</v>
      </c>
    </row>
    <row r="7" spans="1:10" x14ac:dyDescent="0.35">
      <c r="A7" s="58" t="s">
        <v>299</v>
      </c>
      <c r="B7" s="28">
        <v>1.0215860406275961</v>
      </c>
      <c r="C7" s="28">
        <v>3.0864587934755749</v>
      </c>
      <c r="D7" s="28">
        <v>4.5632547916580135</v>
      </c>
      <c r="E7" s="28">
        <v>5.6727733455009934</v>
      </c>
      <c r="F7" s="28">
        <v>5.9535588571801004</v>
      </c>
      <c r="G7" s="28">
        <v>6.2374956740609244</v>
      </c>
      <c r="H7" s="28">
        <v>6.5244569779173505</v>
      </c>
      <c r="J7" t="s">
        <v>303</v>
      </c>
    </row>
    <row r="8" spans="1:10" x14ac:dyDescent="0.35">
      <c r="A8" s="58" t="s">
        <v>300</v>
      </c>
      <c r="B8" s="28">
        <v>0.98999999999999944</v>
      </c>
      <c r="C8" s="28">
        <v>2.7607500000000007</v>
      </c>
      <c r="D8" s="28">
        <v>5.8316585365991376</v>
      </c>
      <c r="E8" s="28">
        <v>14.355336268956975</v>
      </c>
      <c r="F8" s="28">
        <v>13.926875677453383</v>
      </c>
      <c r="G8" s="28">
        <v>13.498415085949766</v>
      </c>
      <c r="H8" s="28">
        <v>13.069954494446147</v>
      </c>
      <c r="J8" t="s">
        <v>302</v>
      </c>
    </row>
    <row r="9" spans="1:10" x14ac:dyDescent="0.35">
      <c r="A9" s="58" t="s">
        <v>301</v>
      </c>
      <c r="B9" s="28">
        <v>11.572413959372399</v>
      </c>
      <c r="C9" s="28">
        <v>10.796991206524419</v>
      </c>
      <c r="D9" s="28">
        <v>9.7168652083419875</v>
      </c>
      <c r="E9" s="28">
        <v>9.0040166544990079</v>
      </c>
      <c r="F9" s="28">
        <v>9.1199011428199022</v>
      </c>
      <c r="G9" s="28">
        <v>9.2326343259390828</v>
      </c>
      <c r="H9" s="28">
        <v>9.3423430220826571</v>
      </c>
      <c r="J9" t="s">
        <v>296</v>
      </c>
    </row>
    <row r="10" spans="1:10" x14ac:dyDescent="0.35">
      <c r="A10" s="6" t="s">
        <v>265</v>
      </c>
      <c r="H10" s="28"/>
    </row>
    <row r="11" spans="1:10" x14ac:dyDescent="0.35">
      <c r="A11" s="58" t="s">
        <v>266</v>
      </c>
      <c r="B11" s="28">
        <v>11.997</v>
      </c>
      <c r="C11" s="28">
        <v>11.947601445467116</v>
      </c>
      <c r="D11" s="28">
        <v>11.898202890934236</v>
      </c>
      <c r="E11" s="28">
        <v>11.399801072731531</v>
      </c>
      <c r="F11" s="28">
        <v>10.901399254528828</v>
      </c>
      <c r="G11" s="28">
        <v>10.857284999999999</v>
      </c>
      <c r="H11" s="28">
        <v>10.81</v>
      </c>
      <c r="J11" t="s">
        <v>297</v>
      </c>
    </row>
    <row r="12" spans="1:10" x14ac:dyDescent="0.35">
      <c r="A12" s="58" t="s">
        <v>267</v>
      </c>
      <c r="B12" s="28">
        <v>3.0419620068966995</v>
      </c>
      <c r="C12" s="28">
        <v>3.0128058215270821</v>
      </c>
      <c r="D12" s="28">
        <v>2.9686297830882689</v>
      </c>
      <c r="E12" s="28">
        <v>2.9483088054064148</v>
      </c>
      <c r="F12" s="28">
        <v>2.9483088054064148</v>
      </c>
      <c r="G12" s="28">
        <v>2.9483088054064148</v>
      </c>
      <c r="H12" s="28">
        <v>2.9483088054064148</v>
      </c>
    </row>
    <row r="13" spans="1:10" x14ac:dyDescent="0.35">
      <c r="A13" s="58" t="s">
        <v>268</v>
      </c>
      <c r="B13" s="28">
        <v>3.8545150000000001</v>
      </c>
      <c r="C13" s="28">
        <v>3.8545150000000001</v>
      </c>
      <c r="D13" s="28">
        <v>3.8545150000000001</v>
      </c>
      <c r="E13" s="28">
        <v>3.8545150000000001</v>
      </c>
      <c r="F13" s="28">
        <v>3.8545150000000001</v>
      </c>
      <c r="G13" s="28">
        <v>3.8545150000000001</v>
      </c>
      <c r="H13" s="28">
        <v>3.8545150000000001</v>
      </c>
    </row>
    <row r="14" spans="1:10" x14ac:dyDescent="0.35">
      <c r="A14" s="6" t="s">
        <v>269</v>
      </c>
      <c r="B14" s="28"/>
      <c r="C14" s="28"/>
      <c r="D14" s="28"/>
      <c r="E14" s="28"/>
      <c r="F14" s="28"/>
      <c r="G14" s="28"/>
      <c r="H14" s="28"/>
    </row>
    <row r="15" spans="1:10" x14ac:dyDescent="0.35">
      <c r="A15" s="58" t="s">
        <v>74</v>
      </c>
      <c r="B15" s="28">
        <v>33.655000000000001</v>
      </c>
      <c r="C15" s="28">
        <v>35.350973693625988</v>
      </c>
      <c r="D15" s="28">
        <v>34.001512926539256</v>
      </c>
      <c r="E15" s="28">
        <v>32.185614052693623</v>
      </c>
      <c r="F15" s="28">
        <v>29.848887459970523</v>
      </c>
      <c r="G15" s="28">
        <v>26.65274890715089</v>
      </c>
      <c r="H15" s="28">
        <v>25.168844750342267</v>
      </c>
    </row>
    <row r="16" spans="1:10" x14ac:dyDescent="0.35">
      <c r="A16" s="58" t="s">
        <v>293</v>
      </c>
      <c r="B16" s="28">
        <v>24.469000000000001</v>
      </c>
      <c r="C16" s="28">
        <v>24.947446754319571</v>
      </c>
      <c r="D16" s="28">
        <v>24.074402209856757</v>
      </c>
      <c r="E16" s="28">
        <v>23.13582883939474</v>
      </c>
      <c r="F16" s="28">
        <v>20.764686976138499</v>
      </c>
      <c r="G16" s="28">
        <v>17.120839612668231</v>
      </c>
      <c r="H16" s="28">
        <v>15.720516266074727</v>
      </c>
      <c r="I16" s="60"/>
    </row>
    <row r="17" spans="1:8" x14ac:dyDescent="0.35">
      <c r="A17" s="58" t="s">
        <v>294</v>
      </c>
      <c r="B17" s="28">
        <v>0</v>
      </c>
      <c r="C17" s="28">
        <v>0.22078097110617176</v>
      </c>
      <c r="D17" s="28">
        <v>0.42470609766281664</v>
      </c>
      <c r="E17" s="28">
        <v>2.47185515924687</v>
      </c>
      <c r="F17" s="28">
        <v>2.6680105688110083</v>
      </c>
      <c r="G17" s="28">
        <v>2.8994131597321613</v>
      </c>
      <c r="H17" s="28">
        <v>2.9007526478899162</v>
      </c>
    </row>
    <row r="18" spans="1:8" x14ac:dyDescent="0.35">
      <c r="A18" s="58" t="s">
        <v>125</v>
      </c>
      <c r="B18" s="28">
        <v>1E-8</v>
      </c>
      <c r="C18" s="28">
        <v>0.35708054235985848</v>
      </c>
      <c r="D18" s="28">
        <v>0.69390842707222988</v>
      </c>
      <c r="E18" s="28">
        <v>0.99543136245444197</v>
      </c>
      <c r="F18" s="28">
        <v>1.2437036441654383</v>
      </c>
      <c r="G18" s="28">
        <v>1.4027762582710996</v>
      </c>
      <c r="H18" s="28">
        <v>1.6065220053409954</v>
      </c>
    </row>
    <row r="19" spans="1:8" x14ac:dyDescent="0.35">
      <c r="A19" s="58" t="s">
        <v>270</v>
      </c>
      <c r="B19" s="28">
        <v>6.4379999999999997</v>
      </c>
      <c r="C19" s="28">
        <v>5.8310533756668192</v>
      </c>
      <c r="D19" s="28">
        <v>5.3909276238890831</v>
      </c>
      <c r="E19" s="28">
        <v>5.3837551918342674</v>
      </c>
      <c r="F19" s="28">
        <v>5.3684435407781415</v>
      </c>
      <c r="G19" s="28">
        <v>5.3482424745484591</v>
      </c>
      <c r="H19" s="28">
        <v>5.3255967007325982</v>
      </c>
    </row>
    <row r="20" spans="1:8" x14ac:dyDescent="0.35">
      <c r="A20" s="58" t="s">
        <v>271</v>
      </c>
      <c r="B20" s="28">
        <v>7.6277000000000008</v>
      </c>
      <c r="C20" s="28">
        <v>8.0612057142857072</v>
      </c>
      <c r="D20" s="28">
        <v>8.3669485714285727</v>
      </c>
      <c r="E20" s="28">
        <v>8.3669485714285727</v>
      </c>
      <c r="F20" s="28">
        <v>8.3669485714285727</v>
      </c>
      <c r="G20" s="28">
        <v>8.3669485714285727</v>
      </c>
      <c r="H20" s="28">
        <v>8.3669485714285727</v>
      </c>
    </row>
    <row r="21" spans="1:8" x14ac:dyDescent="0.35">
      <c r="A21" s="58" t="s">
        <v>289</v>
      </c>
      <c r="B21" s="28">
        <v>4.0570000000000004</v>
      </c>
      <c r="C21" s="28">
        <v>4.0570000000000004</v>
      </c>
      <c r="D21" s="28">
        <v>4.0570000000000004</v>
      </c>
      <c r="E21" s="28">
        <v>4.0570000000000004</v>
      </c>
      <c r="F21" s="28">
        <v>4.0570000000000004</v>
      </c>
      <c r="G21" s="28">
        <v>4.0570000000000004</v>
      </c>
      <c r="H21" s="28">
        <v>4.0570000000000004</v>
      </c>
    </row>
    <row r="22" spans="1:8" x14ac:dyDescent="0.35">
      <c r="A22" s="58" t="s">
        <v>290</v>
      </c>
      <c r="B22" s="28">
        <v>2.1880000000000002</v>
      </c>
      <c r="C22" s="28">
        <v>2.5221457142857107</v>
      </c>
      <c r="D22" s="28">
        <v>2.7411600000000038</v>
      </c>
      <c r="E22" s="28">
        <v>2.7411600000000038</v>
      </c>
      <c r="F22" s="28">
        <v>2.7411600000000038</v>
      </c>
      <c r="G22" s="28">
        <v>2.7411600000000038</v>
      </c>
      <c r="H22" s="28">
        <v>2.7411600000000038</v>
      </c>
    </row>
    <row r="23" spans="1:8" x14ac:dyDescent="0.35">
      <c r="A23" s="58" t="s">
        <v>291</v>
      </c>
      <c r="B23" s="28">
        <v>0.71260000000000001</v>
      </c>
      <c r="C23" s="28">
        <v>0.72454241758241689</v>
      </c>
      <c r="D23" s="28">
        <v>0.74166659340659269</v>
      </c>
      <c r="E23" s="28">
        <v>0.74166659340659269</v>
      </c>
      <c r="F23" s="28">
        <v>0.74166659340659269</v>
      </c>
      <c r="G23" s="28">
        <v>0.74166659340659269</v>
      </c>
      <c r="H23" s="28">
        <v>0.74166659340659269</v>
      </c>
    </row>
    <row r="24" spans="1:8" x14ac:dyDescent="0.35">
      <c r="A24" s="58" t="s">
        <v>292</v>
      </c>
      <c r="B24" s="28">
        <v>0.67010000000000003</v>
      </c>
      <c r="C24" s="28">
        <v>0.75751758241757861</v>
      </c>
      <c r="D24" s="28">
        <v>0.82712197802197629</v>
      </c>
      <c r="E24" s="28">
        <v>0.82712197802197629</v>
      </c>
      <c r="F24" s="28">
        <v>0.82712197802197629</v>
      </c>
      <c r="G24" s="28">
        <v>0.82712197802197629</v>
      </c>
      <c r="H24" s="28">
        <v>0.82712197802197629</v>
      </c>
    </row>
    <row r="25" spans="1:8" x14ac:dyDescent="0.35">
      <c r="A25" s="6" t="s">
        <v>272</v>
      </c>
      <c r="B25" s="28">
        <v>1.325</v>
      </c>
      <c r="C25" s="28">
        <v>1.4443999999999999</v>
      </c>
      <c r="D25" s="28">
        <v>1.5638000000000001</v>
      </c>
      <c r="E25" s="28">
        <v>1.6035999999999999</v>
      </c>
      <c r="F25" s="28">
        <v>1.6434</v>
      </c>
      <c r="G25" s="28">
        <v>1.6832</v>
      </c>
      <c r="H25" s="28">
        <v>1.7230000000000001</v>
      </c>
    </row>
    <row r="26" spans="1:8" x14ac:dyDescent="0.35">
      <c r="A26" s="58" t="s">
        <v>77</v>
      </c>
      <c r="B26" s="28">
        <v>0.52900000000000003</v>
      </c>
      <c r="C26" s="28">
        <v>0.52900000000000003</v>
      </c>
      <c r="D26" s="28">
        <v>0.52900000000000003</v>
      </c>
      <c r="E26" s="28">
        <v>0.52900000000000003</v>
      </c>
      <c r="F26" s="28">
        <v>0.52900000000000003</v>
      </c>
      <c r="G26" s="28">
        <v>0.52900000000000003</v>
      </c>
      <c r="H26" s="28">
        <v>0.52900000000000003</v>
      </c>
    </row>
    <row r="27" spans="1:8" x14ac:dyDescent="0.35">
      <c r="A27" s="58" t="s">
        <v>273</v>
      </c>
      <c r="B27" s="28">
        <v>0.79600000000000004</v>
      </c>
      <c r="C27" s="28">
        <v>0.91539999999999999</v>
      </c>
      <c r="D27" s="28">
        <v>1.0347999999999999</v>
      </c>
      <c r="E27" s="28">
        <v>1.0746</v>
      </c>
      <c r="F27" s="28">
        <v>1.1144000000000001</v>
      </c>
      <c r="G27" s="28">
        <v>1.1541999999999999</v>
      </c>
      <c r="H27" s="28">
        <v>1.194</v>
      </c>
    </row>
    <row r="28" spans="1:8" x14ac:dyDescent="0.35">
      <c r="A28" s="6" t="s">
        <v>274</v>
      </c>
      <c r="B28" s="28">
        <v>22.681999999999999</v>
      </c>
      <c r="C28" s="28">
        <v>22.507542940532009</v>
      </c>
      <c r="D28" s="28">
        <v>22.810663692686052</v>
      </c>
      <c r="E28" s="28">
        <v>22.810663692686052</v>
      </c>
      <c r="F28" s="28">
        <v>22.810663692686052</v>
      </c>
      <c r="G28" s="28">
        <v>22.810663692686052</v>
      </c>
      <c r="H28" s="28">
        <v>22.810663692686052</v>
      </c>
    </row>
    <row r="29" spans="1:8" x14ac:dyDescent="0.35">
      <c r="A29" s="58" t="s">
        <v>275</v>
      </c>
      <c r="B29" s="28">
        <v>12.016999999999999</v>
      </c>
      <c r="C29" s="28">
        <v>13.665010309309313</v>
      </c>
      <c r="D29" s="28">
        <v>14.97969091015969</v>
      </c>
      <c r="E29" s="28">
        <v>14.97969091015969</v>
      </c>
      <c r="F29" s="28">
        <v>14.97969091015969</v>
      </c>
      <c r="G29" s="28">
        <v>14.97969091015969</v>
      </c>
      <c r="H29" s="28">
        <v>14.97969091015969</v>
      </c>
    </row>
    <row r="30" spans="1:8" x14ac:dyDescent="0.35">
      <c r="A30" s="58" t="s">
        <v>276</v>
      </c>
      <c r="B30" s="28">
        <v>7.7430000000000003</v>
      </c>
      <c r="C30" s="28">
        <v>5.8616642220912416</v>
      </c>
      <c r="D30" s="28">
        <v>4.8047648206244826</v>
      </c>
      <c r="E30" s="28">
        <v>4.8047648206244826</v>
      </c>
      <c r="F30" s="28">
        <v>4.8047648206244826</v>
      </c>
      <c r="G30" s="28">
        <v>4.8047648206244826</v>
      </c>
      <c r="H30" s="28">
        <v>4.8047648206244826</v>
      </c>
    </row>
    <row r="31" spans="1:8" x14ac:dyDescent="0.35">
      <c r="A31" s="58" t="s">
        <v>277</v>
      </c>
      <c r="B31" s="28">
        <v>1.508</v>
      </c>
      <c r="C31" s="28">
        <v>1.5938341649977221</v>
      </c>
      <c r="D31" s="28">
        <v>1.6581195485650844</v>
      </c>
      <c r="E31" s="28">
        <v>1.6581195485650844</v>
      </c>
      <c r="F31" s="28">
        <v>1.6581195485650844</v>
      </c>
      <c r="G31" s="28">
        <v>1.6581195485650844</v>
      </c>
      <c r="H31" s="28">
        <v>1.6581195485650844</v>
      </c>
    </row>
    <row r="32" spans="1:8" x14ac:dyDescent="0.35">
      <c r="A32" s="58" t="s">
        <v>278</v>
      </c>
      <c r="B32" s="28">
        <v>1.4139999999999999</v>
      </c>
      <c r="C32" s="28">
        <v>1.3870342441337298</v>
      </c>
      <c r="D32" s="28">
        <v>1.3680884133367921</v>
      </c>
      <c r="E32" s="28">
        <v>1.3680884133367921</v>
      </c>
      <c r="F32" s="28">
        <v>1.3680884133367921</v>
      </c>
      <c r="G32" s="28">
        <v>1.3680884133367921</v>
      </c>
      <c r="H32" s="28">
        <v>1.3680884133367921</v>
      </c>
    </row>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7"/>
  <sheetViews>
    <sheetView workbookViewId="0">
      <selection activeCell="D24" sqref="D24"/>
    </sheetView>
  </sheetViews>
  <sheetFormatPr baseColWidth="10" defaultRowHeight="15.5" x14ac:dyDescent="0.35"/>
  <cols>
    <col min="1" max="1" width="40.6640625" customWidth="1"/>
    <col min="2" max="2" width="12.33203125" customWidth="1"/>
  </cols>
  <sheetData>
    <row r="1" spans="1:8" ht="18.5" x14ac:dyDescent="0.45">
      <c r="A1" s="1" t="s">
        <v>2</v>
      </c>
    </row>
    <row r="2" spans="1:8" x14ac:dyDescent="0.35">
      <c r="A2" t="s">
        <v>48</v>
      </c>
    </row>
    <row r="3" spans="1:8" x14ac:dyDescent="0.35">
      <c r="A3" s="6"/>
    </row>
    <row r="4" spans="1:8" x14ac:dyDescent="0.35">
      <c r="B4" s="31" t="s">
        <v>49</v>
      </c>
      <c r="C4" s="26">
        <v>2025</v>
      </c>
      <c r="D4" s="26">
        <v>2030</v>
      </c>
      <c r="E4" s="26">
        <v>2035</v>
      </c>
      <c r="F4" s="26">
        <v>2040</v>
      </c>
      <c r="G4" s="26">
        <v>2045</v>
      </c>
      <c r="H4" s="26">
        <v>2050</v>
      </c>
    </row>
    <row r="5" spans="1:8" x14ac:dyDescent="0.35">
      <c r="A5" t="s">
        <v>50</v>
      </c>
      <c r="B5" s="32">
        <v>5244.58</v>
      </c>
      <c r="C5" s="32">
        <v>5133</v>
      </c>
      <c r="D5" s="32">
        <v>4007</v>
      </c>
      <c r="E5" s="32">
        <v>3104</v>
      </c>
      <c r="F5" s="32">
        <v>2019</v>
      </c>
      <c r="G5" s="32">
        <v>689</v>
      </c>
      <c r="H5" s="32">
        <v>0</v>
      </c>
    </row>
    <row r="6" spans="1:8" x14ac:dyDescent="0.35">
      <c r="A6" t="s">
        <v>51</v>
      </c>
      <c r="B6" s="32">
        <v>1494.511</v>
      </c>
      <c r="C6" s="32">
        <v>597</v>
      </c>
      <c r="D6" s="32">
        <v>17</v>
      </c>
      <c r="E6" s="32">
        <v>12</v>
      </c>
      <c r="F6" s="32" t="s">
        <v>52</v>
      </c>
      <c r="G6" s="32">
        <v>0</v>
      </c>
      <c r="H6" s="32">
        <v>0</v>
      </c>
    </row>
    <row r="7" spans="1:8" x14ac:dyDescent="0.35">
      <c r="A7" t="s">
        <v>53</v>
      </c>
      <c r="B7" s="32">
        <v>1431.3209999999999</v>
      </c>
      <c r="C7" s="32">
        <v>1031</v>
      </c>
      <c r="D7" s="32">
        <v>389</v>
      </c>
      <c r="E7" s="32">
        <v>37</v>
      </c>
      <c r="F7" s="32">
        <v>24</v>
      </c>
      <c r="G7" s="32">
        <v>1</v>
      </c>
      <c r="H7" s="32">
        <v>0</v>
      </c>
    </row>
    <row r="8" spans="1:8" x14ac:dyDescent="0.35">
      <c r="A8" t="s">
        <v>54</v>
      </c>
      <c r="B8" s="32">
        <v>3237.6880000000001</v>
      </c>
      <c r="C8" s="32">
        <v>2479</v>
      </c>
      <c r="D8" s="32">
        <v>2001</v>
      </c>
      <c r="E8" s="32">
        <v>1341</v>
      </c>
      <c r="F8" s="32">
        <v>504</v>
      </c>
      <c r="G8" s="32">
        <v>-15</v>
      </c>
      <c r="H8" s="32">
        <v>5</v>
      </c>
    </row>
    <row r="9" spans="1:8" x14ac:dyDescent="0.35">
      <c r="A9" t="s">
        <v>55</v>
      </c>
      <c r="B9" s="32">
        <v>399.6</v>
      </c>
      <c r="C9" s="32">
        <v>792.55738132637055</v>
      </c>
      <c r="D9" s="32">
        <v>1198.2737158864072</v>
      </c>
      <c r="E9" s="32">
        <v>1606.2046493497769</v>
      </c>
      <c r="F9" s="32">
        <v>1827.585713157333</v>
      </c>
      <c r="G9" s="32">
        <v>1935.5665320376263</v>
      </c>
      <c r="H9" s="32">
        <v>1913.004514338777</v>
      </c>
    </row>
    <row r="10" spans="1:8" x14ac:dyDescent="0.35">
      <c r="A10" t="s">
        <v>56</v>
      </c>
      <c r="B10" s="32">
        <v>164.88</v>
      </c>
      <c r="C10" s="32">
        <v>361.36799999994957</v>
      </c>
      <c r="D10" s="32">
        <v>683.83980364640888</v>
      </c>
      <c r="E10" s="32">
        <v>953.14195055995003</v>
      </c>
      <c r="F10" s="32">
        <v>1166.3586211791021</v>
      </c>
      <c r="G10" s="32">
        <v>1223.5456077690233</v>
      </c>
      <c r="H10" s="32">
        <v>1192.1946882671054</v>
      </c>
    </row>
    <row r="11" spans="1:8" x14ac:dyDescent="0.35">
      <c r="A11" t="s">
        <v>57</v>
      </c>
      <c r="B11" s="32">
        <v>1242</v>
      </c>
      <c r="C11" s="32">
        <v>1184</v>
      </c>
      <c r="D11" s="32">
        <v>962</v>
      </c>
      <c r="E11" s="32">
        <v>978</v>
      </c>
      <c r="F11" s="32">
        <v>1018</v>
      </c>
      <c r="G11" s="32">
        <v>1079</v>
      </c>
      <c r="H11" s="32">
        <v>1065</v>
      </c>
    </row>
    <row r="12" spans="1:8" x14ac:dyDescent="0.35">
      <c r="A12" t="s">
        <v>58</v>
      </c>
      <c r="B12" s="32">
        <v>214.10499999999999</v>
      </c>
      <c r="C12" s="32">
        <v>215</v>
      </c>
      <c r="D12" s="32">
        <v>184</v>
      </c>
      <c r="E12" s="32">
        <v>208</v>
      </c>
      <c r="F12" s="32">
        <v>218</v>
      </c>
      <c r="G12" s="32">
        <v>236</v>
      </c>
      <c r="H12" s="32">
        <v>276</v>
      </c>
    </row>
    <row r="13" spans="1:8" x14ac:dyDescent="0.35">
      <c r="A13" t="s">
        <v>59</v>
      </c>
      <c r="B13" s="32">
        <v>829.13599999999997</v>
      </c>
      <c r="C13" s="32">
        <v>0</v>
      </c>
      <c r="D13" s="32">
        <v>0</v>
      </c>
      <c r="E13" s="32">
        <v>0</v>
      </c>
      <c r="F13" s="32">
        <v>0</v>
      </c>
      <c r="G13" s="32">
        <v>0</v>
      </c>
      <c r="H13" s="32" t="s">
        <v>219</v>
      </c>
    </row>
    <row r="14" spans="1:8" x14ac:dyDescent="0.35">
      <c r="A14" t="s">
        <v>60</v>
      </c>
      <c r="B14" s="32">
        <v>0</v>
      </c>
      <c r="C14" s="32">
        <v>0</v>
      </c>
      <c r="D14" s="32">
        <v>0</v>
      </c>
      <c r="E14" s="32">
        <v>74</v>
      </c>
      <c r="F14" s="32">
        <v>226</v>
      </c>
      <c r="G14" s="32">
        <v>281</v>
      </c>
      <c r="H14" s="32">
        <v>143</v>
      </c>
    </row>
    <row r="15" spans="1:8" x14ac:dyDescent="0.35">
      <c r="A15" t="s">
        <v>61</v>
      </c>
      <c r="B15" s="32">
        <v>0</v>
      </c>
      <c r="C15" s="32">
        <v>0</v>
      </c>
      <c r="D15" s="32">
        <v>0</v>
      </c>
      <c r="E15" s="32">
        <v>0</v>
      </c>
      <c r="F15" s="32">
        <v>376</v>
      </c>
      <c r="G15" s="32">
        <v>775</v>
      </c>
      <c r="H15" s="32">
        <v>884</v>
      </c>
    </row>
    <row r="16" spans="1:8" x14ac:dyDescent="0.35">
      <c r="A16" t="s">
        <v>62</v>
      </c>
      <c r="B16" s="32">
        <f>114.217-289.663</f>
        <v>-175.44600000000003</v>
      </c>
      <c r="C16" s="32">
        <v>-98</v>
      </c>
      <c r="D16" s="32">
        <v>26</v>
      </c>
      <c r="E16" s="32">
        <v>-41</v>
      </c>
      <c r="F16" s="32">
        <v>-8</v>
      </c>
      <c r="G16" s="32">
        <v>98</v>
      </c>
      <c r="H16" s="32">
        <v>191</v>
      </c>
    </row>
    <row r="17" spans="1:8" x14ac:dyDescent="0.35">
      <c r="A17" t="s">
        <v>63</v>
      </c>
      <c r="B17" s="32"/>
      <c r="C17" s="32">
        <v>5</v>
      </c>
      <c r="D17" s="32">
        <v>5</v>
      </c>
      <c r="E17" s="32">
        <v>6</v>
      </c>
      <c r="F17" s="32">
        <v>6</v>
      </c>
      <c r="G17" s="32">
        <v>6</v>
      </c>
      <c r="H17" s="32">
        <v>6</v>
      </c>
    </row>
  </sheetData>
  <pageMargins left="0.75" right="0.75" top="1" bottom="1" header="0.5" footer="0.5"/>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8"/>
  <sheetViews>
    <sheetView workbookViewId="0">
      <selection activeCell="A16" sqref="A16"/>
    </sheetView>
  </sheetViews>
  <sheetFormatPr baseColWidth="10" defaultRowHeight="15.5" x14ac:dyDescent="0.35"/>
  <cols>
    <col min="1" max="1" width="40.5" customWidth="1"/>
    <col min="2" max="2" width="10" customWidth="1"/>
    <col min="3" max="3" width="10.83203125" customWidth="1"/>
  </cols>
  <sheetData>
    <row r="1" spans="1:10" ht="18.5" x14ac:dyDescent="0.45">
      <c r="A1" s="1" t="s">
        <v>3</v>
      </c>
    </row>
    <row r="2" spans="1:10" x14ac:dyDescent="0.35">
      <c r="A2" t="s">
        <v>221</v>
      </c>
    </row>
    <row r="3" spans="1:10" x14ac:dyDescent="0.35">
      <c r="A3" s="6"/>
    </row>
    <row r="5" spans="1:10" x14ac:dyDescent="0.35">
      <c r="B5" s="30">
        <v>2019</v>
      </c>
      <c r="C5" s="26">
        <v>2020</v>
      </c>
      <c r="D5" s="26">
        <v>2021</v>
      </c>
      <c r="E5" s="26">
        <v>2022</v>
      </c>
      <c r="F5" s="26">
        <v>2025</v>
      </c>
      <c r="G5" s="26">
        <v>2030</v>
      </c>
      <c r="H5" s="26">
        <v>2035</v>
      </c>
      <c r="I5" s="26">
        <v>2040</v>
      </c>
      <c r="J5" s="26">
        <v>2045</v>
      </c>
    </row>
    <row r="6" spans="1:10" x14ac:dyDescent="0.35">
      <c r="A6" s="5" t="s">
        <v>64</v>
      </c>
      <c r="B6" s="29"/>
      <c r="C6" s="29"/>
      <c r="D6" s="27"/>
      <c r="E6" s="27"/>
      <c r="F6" s="29">
        <v>25.593477313893413</v>
      </c>
      <c r="G6" s="29">
        <v>22.504587463207336</v>
      </c>
      <c r="H6" s="29">
        <v>20.429793347194842</v>
      </c>
      <c r="I6" s="29">
        <v>12.535397607941798</v>
      </c>
      <c r="J6" s="29">
        <v>0</v>
      </c>
    </row>
    <row r="7" spans="1:10" x14ac:dyDescent="0.35">
      <c r="A7" s="5" t="s">
        <v>65</v>
      </c>
      <c r="B7" s="29"/>
      <c r="C7" s="29"/>
      <c r="D7" s="27"/>
      <c r="E7" s="27"/>
      <c r="F7" s="29">
        <v>9.087926658333334</v>
      </c>
      <c r="G7" s="29">
        <v>5.8726932999999999</v>
      </c>
      <c r="H7" s="29">
        <v>3.6370363513888888</v>
      </c>
      <c r="I7" s="29">
        <v>1.4013794027777777</v>
      </c>
      <c r="J7" s="29">
        <v>0.70068970138888886</v>
      </c>
    </row>
    <row r="8" spans="1:10" x14ac:dyDescent="0.35">
      <c r="A8" s="5" t="s">
        <v>66</v>
      </c>
      <c r="B8" s="29"/>
      <c r="C8" s="29"/>
      <c r="D8" s="27"/>
      <c r="E8" s="27"/>
      <c r="F8" s="29">
        <v>16.924879538521168</v>
      </c>
      <c r="G8" s="29">
        <v>19.816396439381528</v>
      </c>
      <c r="H8" s="29">
        <v>30.968583127459443</v>
      </c>
      <c r="I8" s="29">
        <v>0</v>
      </c>
      <c r="J8" s="29">
        <v>0</v>
      </c>
    </row>
    <row r="9" spans="1:10" x14ac:dyDescent="0.35">
      <c r="A9" s="5" t="s">
        <v>67</v>
      </c>
      <c r="B9" s="29"/>
      <c r="C9" s="29"/>
      <c r="D9" s="27"/>
      <c r="E9" s="27"/>
      <c r="F9" s="29">
        <v>80.178706040111763</v>
      </c>
      <c r="G9" s="29">
        <v>61.306953024271671</v>
      </c>
      <c r="H9" s="29">
        <v>23.547296136695554</v>
      </c>
      <c r="I9" s="29">
        <v>5.0481477227463447</v>
      </c>
      <c r="J9" s="29">
        <v>-7.7715611723760958E-16</v>
      </c>
    </row>
    <row r="10" spans="1:10" x14ac:dyDescent="0.35">
      <c r="A10" s="5" t="s">
        <v>68</v>
      </c>
      <c r="B10" s="29"/>
      <c r="C10" s="29"/>
      <c r="D10" s="27"/>
      <c r="E10" s="27"/>
      <c r="F10" s="29">
        <v>81.36977852296468</v>
      </c>
      <c r="G10" s="29">
        <v>60.635339545929341</v>
      </c>
      <c r="H10" s="29">
        <v>30.493085229868171</v>
      </c>
      <c r="I10" s="29">
        <v>0.35083091380700132</v>
      </c>
      <c r="J10" s="29">
        <v>0</v>
      </c>
    </row>
    <row r="11" spans="1:10" x14ac:dyDescent="0.35">
      <c r="A11" s="5" t="s">
        <v>69</v>
      </c>
      <c r="B11" s="29"/>
      <c r="C11" s="29"/>
      <c r="D11" s="27"/>
      <c r="E11" s="27"/>
      <c r="F11" s="29">
        <v>196.63301221741906</v>
      </c>
      <c r="G11" s="29">
        <v>140.15752710269334</v>
      </c>
      <c r="H11" s="29">
        <v>70.094571185698484</v>
      </c>
      <c r="I11" s="29">
        <v>3.1615268703644638E-2</v>
      </c>
      <c r="J11" s="29">
        <v>0</v>
      </c>
    </row>
    <row r="12" spans="1:10" ht="31" x14ac:dyDescent="0.35">
      <c r="A12" s="5" t="s">
        <v>70</v>
      </c>
      <c r="B12" s="29"/>
      <c r="C12" s="29"/>
      <c r="D12" s="27"/>
      <c r="E12" s="27"/>
      <c r="F12" s="29">
        <v>329.88677487263334</v>
      </c>
      <c r="G12" s="29">
        <v>336.16097959840289</v>
      </c>
      <c r="H12" s="29">
        <v>234.45362390381362</v>
      </c>
      <c r="I12" s="29">
        <v>129.33525737336262</v>
      </c>
      <c r="J12" s="29">
        <v>9.2940345034822755E-4</v>
      </c>
    </row>
    <row r="13" spans="1:10" x14ac:dyDescent="0.35">
      <c r="A13" s="10" t="s">
        <v>247</v>
      </c>
      <c r="B13" s="31">
        <v>892.83027777777772</v>
      </c>
      <c r="C13" s="31">
        <v>871</v>
      </c>
      <c r="D13" s="26">
        <v>917</v>
      </c>
      <c r="E13" s="26">
        <v>782</v>
      </c>
      <c r="F13" s="31">
        <v>739.67455516387668</v>
      </c>
      <c r="G13" s="31">
        <v>646.45447647388619</v>
      </c>
      <c r="H13" s="31">
        <v>413.623989282119</v>
      </c>
      <c r="I13" s="31">
        <v>148.7026282893392</v>
      </c>
      <c r="J13" s="31">
        <v>0.70161910483923629</v>
      </c>
    </row>
    <row r="14" spans="1:10" x14ac:dyDescent="0.35">
      <c r="A14" s="5" t="s">
        <v>71</v>
      </c>
      <c r="B14" s="27"/>
      <c r="C14" s="29"/>
      <c r="D14" s="27"/>
      <c r="E14" s="27"/>
      <c r="F14" s="29">
        <v>749.83027777777772</v>
      </c>
      <c r="G14" s="27"/>
      <c r="H14" s="27"/>
      <c r="I14" s="27"/>
      <c r="J14" s="27"/>
    </row>
    <row r="15" spans="1:10" x14ac:dyDescent="0.35">
      <c r="A15" s="5"/>
      <c r="C15" s="2"/>
    </row>
    <row r="18" spans="1:1" x14ac:dyDescent="0.35">
      <c r="A18" s="4"/>
    </row>
  </sheetData>
  <pageMargins left="0.75" right="0.75" top="1" bottom="1" header="0.5" footer="0.5"/>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1"/>
  <sheetViews>
    <sheetView workbookViewId="0">
      <selection activeCell="J7" sqref="J7:O7"/>
    </sheetView>
  </sheetViews>
  <sheetFormatPr baseColWidth="10" defaultRowHeight="15.5" x14ac:dyDescent="0.35"/>
  <cols>
    <col min="1" max="1" width="24.1640625" customWidth="1"/>
  </cols>
  <sheetData>
    <row r="1" spans="1:15" ht="18.5" x14ac:dyDescent="0.45">
      <c r="A1" s="1" t="s">
        <v>4</v>
      </c>
    </row>
    <row r="2" spans="1:15" x14ac:dyDescent="0.35">
      <c r="A2" t="s">
        <v>222</v>
      </c>
    </row>
    <row r="3" spans="1:15" x14ac:dyDescent="0.35">
      <c r="A3" s="6"/>
    </row>
    <row r="4" spans="1:15" x14ac:dyDescent="0.35">
      <c r="B4" s="26">
        <v>2018</v>
      </c>
      <c r="C4" s="26">
        <v>2025</v>
      </c>
      <c r="D4" s="26">
        <v>2030</v>
      </c>
      <c r="E4" s="26">
        <v>2035</v>
      </c>
      <c r="F4" s="26">
        <v>2040</v>
      </c>
      <c r="G4" s="26">
        <v>2045</v>
      </c>
    </row>
    <row r="5" spans="1:15" x14ac:dyDescent="0.35">
      <c r="A5" t="s">
        <v>72</v>
      </c>
      <c r="B5" s="27">
        <v>100</v>
      </c>
      <c r="C5" s="29">
        <v>92.167413919220721</v>
      </c>
      <c r="D5" s="29">
        <v>93.077428793283943</v>
      </c>
      <c r="E5" s="29">
        <v>93.004783763720951</v>
      </c>
      <c r="F5" s="29">
        <v>92.932138734157917</v>
      </c>
      <c r="G5" s="29">
        <v>92.859493704594854</v>
      </c>
      <c r="I5" s="4"/>
    </row>
    <row r="6" spans="1:15" x14ac:dyDescent="0.35">
      <c r="A6" t="s">
        <v>73</v>
      </c>
      <c r="B6" s="27">
        <v>100</v>
      </c>
      <c r="C6" s="29">
        <v>99.588242439502523</v>
      </c>
      <c r="D6" s="29">
        <v>99.176484879005045</v>
      </c>
      <c r="E6" s="29">
        <v>95.022097797212069</v>
      </c>
      <c r="F6" s="29">
        <v>90.867710715419094</v>
      </c>
      <c r="G6" s="29">
        <v>90.5</v>
      </c>
    </row>
    <row r="7" spans="1:15" x14ac:dyDescent="0.35">
      <c r="A7" t="s">
        <v>74</v>
      </c>
      <c r="B7" s="27">
        <v>100</v>
      </c>
      <c r="C7" s="29">
        <v>105.03929191390873</v>
      </c>
      <c r="D7" s="29">
        <v>101.02960310961004</v>
      </c>
      <c r="E7" s="29">
        <v>95.63397430602771</v>
      </c>
      <c r="F7" s="29">
        <v>88.690796196614244</v>
      </c>
      <c r="G7" s="29">
        <v>79.194024386126543</v>
      </c>
      <c r="J7">
        <f>11.997*B6/100</f>
        <v>11.997</v>
      </c>
      <c r="K7">
        <f t="shared" ref="K7:N7" si="0">11.997*C6/100</f>
        <v>11.947601445467116</v>
      </c>
      <c r="L7">
        <f t="shared" si="0"/>
        <v>11.898202890934236</v>
      </c>
      <c r="M7">
        <f t="shared" si="0"/>
        <v>11.399801072731531</v>
      </c>
      <c r="N7">
        <f t="shared" si="0"/>
        <v>10.901399254528828</v>
      </c>
      <c r="O7">
        <f>11.997*G6/100</f>
        <v>10.857284999999999</v>
      </c>
    </row>
    <row r="8" spans="1:15" x14ac:dyDescent="0.35">
      <c r="A8" t="s">
        <v>75</v>
      </c>
      <c r="B8" s="27">
        <v>100</v>
      </c>
      <c r="C8" s="29">
        <v>105.81490677825688</v>
      </c>
      <c r="D8" s="29">
        <v>109.79601884246217</v>
      </c>
      <c r="E8" s="29">
        <v>109.79601884246217</v>
      </c>
      <c r="F8" s="29">
        <v>109.79601884246217</v>
      </c>
      <c r="G8" s="29">
        <v>109.79601884246217</v>
      </c>
    </row>
    <row r="9" spans="1:15" x14ac:dyDescent="0.35">
      <c r="A9" t="s">
        <v>76</v>
      </c>
      <c r="B9" s="27">
        <v>100</v>
      </c>
      <c r="C9" s="29">
        <v>90.572435161025467</v>
      </c>
      <c r="D9" s="29">
        <v>83.736061259538403</v>
      </c>
      <c r="E9" s="29">
        <v>83.624653492299899</v>
      </c>
      <c r="F9" s="29">
        <v>83.386821074528456</v>
      </c>
      <c r="G9" s="29">
        <v>83.073042475123628</v>
      </c>
    </row>
    <row r="10" spans="1:15" x14ac:dyDescent="0.35">
      <c r="A10" t="s">
        <v>77</v>
      </c>
      <c r="B10" s="27">
        <v>100</v>
      </c>
      <c r="C10" s="29">
        <v>100</v>
      </c>
      <c r="D10" s="29">
        <v>100</v>
      </c>
      <c r="E10" s="29">
        <v>100</v>
      </c>
      <c r="F10" s="29">
        <v>100</v>
      </c>
      <c r="G10" s="29">
        <v>100</v>
      </c>
    </row>
    <row r="11" spans="1:15" x14ac:dyDescent="0.35">
      <c r="A11" t="s">
        <v>78</v>
      </c>
      <c r="B11" s="27">
        <v>100</v>
      </c>
      <c r="C11" s="29">
        <v>99.230856805096579</v>
      </c>
      <c r="D11" s="29">
        <v>100.56725021023742</v>
      </c>
      <c r="E11" s="29">
        <v>100.56725021023742</v>
      </c>
      <c r="F11" s="29">
        <v>100.56725021023742</v>
      </c>
      <c r="G11" s="29">
        <v>100.56725021023742</v>
      </c>
    </row>
  </sheetData>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20"/>
  <sheetViews>
    <sheetView workbookViewId="0">
      <selection activeCell="A17" sqref="A17:XFD17"/>
    </sheetView>
  </sheetViews>
  <sheetFormatPr baseColWidth="10" defaultRowHeight="15.5" x14ac:dyDescent="0.35"/>
  <cols>
    <col min="1" max="1" width="27.5" customWidth="1"/>
    <col min="2" max="2" width="12" customWidth="1"/>
  </cols>
  <sheetData>
    <row r="1" spans="1:8" ht="18.5" x14ac:dyDescent="0.45">
      <c r="A1" s="1" t="s">
        <v>5</v>
      </c>
    </row>
    <row r="2" spans="1:8" x14ac:dyDescent="0.35">
      <c r="A2" t="s">
        <v>48</v>
      </c>
    </row>
    <row r="3" spans="1:8" x14ac:dyDescent="0.35">
      <c r="A3" s="6"/>
    </row>
    <row r="4" spans="1:8" x14ac:dyDescent="0.35">
      <c r="B4" s="26">
        <v>2018</v>
      </c>
      <c r="C4" s="26">
        <v>2020</v>
      </c>
      <c r="D4" s="26">
        <v>2025</v>
      </c>
      <c r="E4" s="26">
        <v>2030</v>
      </c>
      <c r="F4" s="26">
        <v>2035</v>
      </c>
      <c r="G4" s="26">
        <v>2040</v>
      </c>
      <c r="H4" s="26">
        <v>2045</v>
      </c>
    </row>
    <row r="5" spans="1:8" x14ac:dyDescent="0.35">
      <c r="A5" t="s">
        <v>79</v>
      </c>
      <c r="B5" s="29">
        <v>112.696</v>
      </c>
      <c r="C5" s="29">
        <v>52.949674000000002</v>
      </c>
      <c r="D5" s="29">
        <v>59.027229947783269</v>
      </c>
      <c r="E5" s="29">
        <v>59.498157783343572</v>
      </c>
      <c r="F5" s="29">
        <v>102.57534864921206</v>
      </c>
      <c r="G5" s="29">
        <v>182.1029769950236</v>
      </c>
      <c r="H5" s="29">
        <v>247.17642855419672</v>
      </c>
    </row>
    <row r="6" spans="1:8" x14ac:dyDescent="0.35">
      <c r="A6" t="s">
        <v>80</v>
      </c>
      <c r="B6" s="29">
        <v>352.91199999999998</v>
      </c>
      <c r="C6" s="29">
        <v>250.33588978498051</v>
      </c>
      <c r="D6" s="29">
        <v>232.43491098293654</v>
      </c>
      <c r="E6" s="29">
        <v>173.84660109577754</v>
      </c>
      <c r="F6" s="29">
        <v>35.955726364534698</v>
      </c>
      <c r="G6" s="29">
        <v>23.318357615580737</v>
      </c>
      <c r="H6" s="29">
        <v>0.50768711783450893</v>
      </c>
    </row>
    <row r="7" spans="1:8" x14ac:dyDescent="0.35">
      <c r="A7" t="s">
        <v>81</v>
      </c>
      <c r="B7" s="29">
        <v>191.39500000000001</v>
      </c>
      <c r="C7" s="29">
        <v>176.81424899846604</v>
      </c>
      <c r="D7" s="29">
        <v>138.32052298832073</v>
      </c>
      <c r="E7" s="29">
        <v>82.774472960097782</v>
      </c>
      <c r="F7" s="29">
        <v>46.257914861760902</v>
      </c>
      <c r="G7" s="29">
        <v>36.210158999999997</v>
      </c>
      <c r="H7" s="29">
        <v>37.510741000000003</v>
      </c>
    </row>
    <row r="8" spans="1:8" x14ac:dyDescent="0.35">
      <c r="A8" t="s">
        <v>82</v>
      </c>
      <c r="B8" s="29">
        <v>813.94200000000001</v>
      </c>
      <c r="C8" s="29">
        <v>847.57748032430288</v>
      </c>
      <c r="D8" s="29">
        <v>857.78408193288999</v>
      </c>
      <c r="E8" s="29">
        <v>883.75837835633195</v>
      </c>
      <c r="F8" s="29">
        <v>1001.5534641069913</v>
      </c>
      <c r="G8" s="29">
        <v>1080.9004447956436</v>
      </c>
      <c r="H8" s="29">
        <v>1102.955330017088</v>
      </c>
    </row>
    <row r="9" spans="1:8" x14ac:dyDescent="0.35">
      <c r="A9" t="s">
        <v>83</v>
      </c>
      <c r="B9" s="29">
        <v>107.432</v>
      </c>
      <c r="C9" s="29">
        <v>109.83887704352101</v>
      </c>
      <c r="D9" s="29">
        <v>100.322402139796</v>
      </c>
      <c r="E9" s="29">
        <v>79.755834188095605</v>
      </c>
      <c r="F9" s="29">
        <v>12.9285</v>
      </c>
      <c r="G9" s="29">
        <v>12.9285</v>
      </c>
      <c r="H9" s="29">
        <v>12.9285</v>
      </c>
    </row>
    <row r="10" spans="1:8" x14ac:dyDescent="0.35">
      <c r="A10" t="s">
        <v>84</v>
      </c>
      <c r="B10" s="29">
        <v>0</v>
      </c>
      <c r="C10" s="29">
        <v>13.789725882592407</v>
      </c>
      <c r="D10" s="29">
        <v>25.502176235656297</v>
      </c>
      <c r="E10" s="29">
        <v>63.522488064463893</v>
      </c>
      <c r="F10" s="29">
        <v>147.86869907556235</v>
      </c>
      <c r="G10" s="29">
        <v>211.20523540201984</v>
      </c>
      <c r="H10" s="29">
        <v>218.56960116629105</v>
      </c>
    </row>
    <row r="11" spans="1:8" x14ac:dyDescent="0.35">
      <c r="A11" t="s">
        <v>85</v>
      </c>
      <c r="B11" s="29">
        <v>84.094000000000364</v>
      </c>
      <c r="C11" s="29">
        <v>275.24682931287043</v>
      </c>
      <c r="D11" s="29">
        <v>229.86461783352098</v>
      </c>
      <c r="E11" s="29">
        <v>187.33189598082211</v>
      </c>
      <c r="F11" s="29">
        <v>104.20247038045025</v>
      </c>
      <c r="G11" s="29">
        <v>72.677013272051283</v>
      </c>
      <c r="H11" s="29">
        <v>-5.9888651904224752E-16</v>
      </c>
    </row>
    <row r="12" spans="1:8" x14ac:dyDescent="0.35">
      <c r="A12" t="s">
        <v>51</v>
      </c>
      <c r="B12" s="29">
        <v>71.557000000000002</v>
      </c>
      <c r="C12" s="29">
        <v>32.700085835674699</v>
      </c>
      <c r="D12" s="29">
        <v>27.476732796622699</v>
      </c>
      <c r="E12" s="29">
        <v>15.665352664442832</v>
      </c>
      <c r="F12" s="29">
        <v>0</v>
      </c>
      <c r="G12" s="29">
        <v>0</v>
      </c>
      <c r="H12" s="29">
        <v>-2.9090733023331001E-19</v>
      </c>
    </row>
    <row r="13" spans="1:8" x14ac:dyDescent="0.35">
      <c r="A13" t="s">
        <v>86</v>
      </c>
      <c r="B13" s="29">
        <v>791.08799999999997</v>
      </c>
      <c r="C13" s="29">
        <v>479.51364857598423</v>
      </c>
      <c r="D13" s="29">
        <v>474.42596238303935</v>
      </c>
      <c r="E13" s="29">
        <v>394.20226881664371</v>
      </c>
      <c r="F13" s="29">
        <v>282.89775226581173</v>
      </c>
      <c r="G13" s="29">
        <v>68.345729040456675</v>
      </c>
      <c r="H13" s="29">
        <v>2.5224829249999972</v>
      </c>
    </row>
    <row r="14" spans="1:8" x14ac:dyDescent="0.35">
      <c r="A14" t="s">
        <v>87</v>
      </c>
      <c r="B14" s="29">
        <v>0</v>
      </c>
      <c r="C14" s="29">
        <v>1.4285838</v>
      </c>
      <c r="D14" s="29">
        <v>2.3013091000000001</v>
      </c>
      <c r="E14" s="29">
        <v>2.8005168</v>
      </c>
      <c r="F14" s="29">
        <v>3.5272310999999998</v>
      </c>
      <c r="G14" s="29">
        <v>4.5679153999999995</v>
      </c>
      <c r="H14" s="29">
        <v>5.9569222000000002</v>
      </c>
    </row>
    <row r="15" spans="1:8" x14ac:dyDescent="0.35">
      <c r="A15" t="s">
        <v>88</v>
      </c>
      <c r="B15" s="29">
        <v>0</v>
      </c>
      <c r="C15" s="29">
        <v>364.12072833888368</v>
      </c>
      <c r="D15" s="29">
        <v>385.66491959660038</v>
      </c>
      <c r="E15" s="29">
        <v>421.78759195833385</v>
      </c>
      <c r="F15" s="29">
        <v>445.80162261112497</v>
      </c>
      <c r="G15" s="29">
        <v>446.68270049551592</v>
      </c>
      <c r="H15" s="29">
        <v>423.94790172073687</v>
      </c>
    </row>
    <row r="16" spans="1:8" x14ac:dyDescent="0.35">
      <c r="A16" t="s">
        <v>89</v>
      </c>
      <c r="B16" s="29">
        <v>75.67</v>
      </c>
      <c r="C16" s="29">
        <v>67.63506709748772</v>
      </c>
      <c r="D16" s="29">
        <v>71.597490612011157</v>
      </c>
      <c r="E16" s="29">
        <v>78.161900677462981</v>
      </c>
      <c r="F16" s="29">
        <v>83.825888486834188</v>
      </c>
      <c r="G16" s="29">
        <v>77.435907097116115</v>
      </c>
      <c r="H16" s="29">
        <v>65.040697474026842</v>
      </c>
    </row>
    <row r="20" spans="2:2" x14ac:dyDescent="0.35">
      <c r="B20" s="27"/>
    </row>
  </sheetData>
  <pageMargins left="0.75" right="0.75" top="1" bottom="1" header="0.5" footer="0.5"/>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5"/>
  <sheetViews>
    <sheetView workbookViewId="0">
      <selection activeCell="A12" sqref="A12"/>
    </sheetView>
  </sheetViews>
  <sheetFormatPr baseColWidth="10" defaultRowHeight="15.5" x14ac:dyDescent="0.35"/>
  <cols>
    <col min="1" max="1" width="35.83203125" customWidth="1"/>
  </cols>
  <sheetData>
    <row r="1" spans="1:7" ht="18.5" x14ac:dyDescent="0.45">
      <c r="A1" s="1" t="s">
        <v>6</v>
      </c>
    </row>
    <row r="2" spans="1:7" x14ac:dyDescent="0.35">
      <c r="A2" t="s">
        <v>220</v>
      </c>
    </row>
    <row r="4" spans="1:7" x14ac:dyDescent="0.35">
      <c r="B4" s="26">
        <v>2018</v>
      </c>
      <c r="C4" s="26">
        <v>2025</v>
      </c>
      <c r="D4" s="26">
        <v>2030</v>
      </c>
      <c r="E4" s="26">
        <v>2035</v>
      </c>
      <c r="F4" s="26">
        <v>2040</v>
      </c>
      <c r="G4" s="26">
        <v>2045</v>
      </c>
    </row>
    <row r="5" spans="1:7" x14ac:dyDescent="0.35">
      <c r="A5" t="s">
        <v>74</v>
      </c>
      <c r="B5" s="29">
        <v>19.100746498079769</v>
      </c>
      <c r="C5" s="29">
        <v>19.12939464918524</v>
      </c>
      <c r="D5" s="29">
        <v>17.094596230611419</v>
      </c>
      <c r="E5" s="29">
        <v>13.146141272954054</v>
      </c>
      <c r="F5" s="29">
        <v>7.3170343738681058</v>
      </c>
      <c r="G5" s="29">
        <v>0.34176055107275072</v>
      </c>
    </row>
    <row r="6" spans="1:7" x14ac:dyDescent="0.35">
      <c r="A6" t="s">
        <v>92</v>
      </c>
      <c r="B6" s="29">
        <v>16.694759045447618</v>
      </c>
      <c r="C6" s="29">
        <v>15.173516784836194</v>
      </c>
      <c r="D6" s="29">
        <v>14.055745286274167</v>
      </c>
      <c r="E6" s="29">
        <v>11.091898019084217</v>
      </c>
      <c r="F6" s="29">
        <v>7.5916164785273512</v>
      </c>
      <c r="G6" s="29">
        <v>2.2694547711902224</v>
      </c>
    </row>
    <row r="7" spans="1:7" x14ac:dyDescent="0.35">
      <c r="A7" t="s">
        <v>93</v>
      </c>
      <c r="B7" s="29">
        <v>45.336504133627948</v>
      </c>
      <c r="C7" s="29">
        <v>44.206951011965316</v>
      </c>
      <c r="D7" s="29">
        <v>35.124161342555674</v>
      </c>
      <c r="E7" s="29">
        <v>20.808453958136912</v>
      </c>
      <c r="F7" s="29">
        <v>7.0205831665520106</v>
      </c>
      <c r="G7" s="29">
        <v>-1.6385586469356679</v>
      </c>
    </row>
    <row r="8" spans="1:7" x14ac:dyDescent="0.35">
      <c r="A8" t="s">
        <v>66</v>
      </c>
      <c r="B8" s="29">
        <v>60.14829044199999</v>
      </c>
      <c r="C8" s="29">
        <v>47.287408117135371</v>
      </c>
      <c r="D8" s="29">
        <v>37.160755604320812</v>
      </c>
      <c r="E8" s="29">
        <v>6.3782562335410349</v>
      </c>
      <c r="F8" s="29">
        <v>-7.3189703934199999</v>
      </c>
      <c r="G8" s="29">
        <v>-7.4645810985740004</v>
      </c>
    </row>
    <row r="9" spans="1:7" x14ac:dyDescent="0.35">
      <c r="A9" t="s">
        <v>94</v>
      </c>
      <c r="B9" s="29">
        <v>5.095466548142026</v>
      </c>
      <c r="C9" s="29">
        <v>4.8301066119694882</v>
      </c>
      <c r="D9" s="29">
        <v>4.6855126701670251</v>
      </c>
      <c r="E9" s="29">
        <v>4.4158507452644136</v>
      </c>
      <c r="F9" s="29">
        <v>2.4584302498680928</v>
      </c>
      <c r="G9" s="29">
        <v>0.2099097804878049</v>
      </c>
    </row>
    <row r="10" spans="1:7" x14ac:dyDescent="0.35">
      <c r="A10" t="s">
        <v>95</v>
      </c>
      <c r="B10" s="29">
        <v>5.919983619381199</v>
      </c>
      <c r="C10" s="29">
        <v>4.658365271163464</v>
      </c>
      <c r="D10" s="29">
        <v>4.5494312210612042</v>
      </c>
      <c r="E10" s="29">
        <v>3.7522242149318856</v>
      </c>
      <c r="F10" s="29">
        <v>1.9362865099762081</v>
      </c>
      <c r="G10" s="29">
        <v>1.4884830190824879E-4</v>
      </c>
    </row>
    <row r="11" spans="1:7" x14ac:dyDescent="0.35">
      <c r="A11" t="s">
        <v>96</v>
      </c>
      <c r="B11" s="29">
        <v>9.5086123266965892</v>
      </c>
      <c r="C11" s="29">
        <v>6.5689665140441198</v>
      </c>
      <c r="D11" s="29">
        <v>4.3341765414130968</v>
      </c>
      <c r="E11" s="29">
        <v>1.1437600016838683</v>
      </c>
      <c r="F11" s="29">
        <v>1.5177956826471144E-2</v>
      </c>
      <c r="G11" s="29">
        <v>1.2940320565271375E-2</v>
      </c>
    </row>
    <row r="12" spans="1:7" x14ac:dyDescent="0.35">
      <c r="A12" t="s">
        <v>97</v>
      </c>
      <c r="B12" s="29">
        <v>9.734134037080457</v>
      </c>
      <c r="C12" s="29">
        <v>8.2543547709642358</v>
      </c>
      <c r="D12" s="29">
        <v>6.1981045021022698</v>
      </c>
      <c r="E12" s="29">
        <v>1.8682569038037562</v>
      </c>
      <c r="F12" s="29">
        <v>3.3257891321710418E-9</v>
      </c>
      <c r="G12" s="29">
        <v>1.1332370562332733E-12</v>
      </c>
    </row>
    <row r="13" spans="1:7" x14ac:dyDescent="0.35">
      <c r="A13" t="s">
        <v>98</v>
      </c>
      <c r="B13" s="29">
        <v>11.275047910779261</v>
      </c>
      <c r="C13" s="29">
        <v>9.824920241488039</v>
      </c>
      <c r="D13" s="29">
        <v>7.5781690324696411</v>
      </c>
      <c r="E13" s="29">
        <v>2.3989547204674428</v>
      </c>
      <c r="F13" s="29">
        <v>1.0567391855661232E-2</v>
      </c>
      <c r="G13" s="29">
        <v>1.0129369585693531E-2</v>
      </c>
    </row>
    <row r="14" spans="1:7" x14ac:dyDescent="0.35">
      <c r="A14" t="s">
        <v>91</v>
      </c>
      <c r="B14" s="29">
        <v>13.805196649546378</v>
      </c>
      <c r="C14" s="29">
        <v>9.3766554238729647</v>
      </c>
      <c r="D14" s="29">
        <v>6.4143365800512546</v>
      </c>
      <c r="E14" s="29">
        <v>4.2858637882664397</v>
      </c>
      <c r="F14" s="29">
        <v>2.8817933435746736</v>
      </c>
      <c r="G14" s="29">
        <v>2.2227963292998441</v>
      </c>
    </row>
    <row r="15" spans="1:7" x14ac:dyDescent="0.35">
      <c r="A15" s="6" t="s">
        <v>90</v>
      </c>
      <c r="B15" s="31">
        <v>196.6187412107812</v>
      </c>
      <c r="C15" s="31">
        <v>169.31063939662442</v>
      </c>
      <c r="D15" s="31">
        <v>137.19498901102654</v>
      </c>
      <c r="E15" s="31">
        <v>69.28965985813403</v>
      </c>
      <c r="F15" s="31">
        <v>21.912519080954368</v>
      </c>
      <c r="G15" s="31">
        <v>-4.03599977500504</v>
      </c>
    </row>
  </sheetData>
  <pageMargins left="0.75" right="0.75" top="1" bottom="1" header="0.5" footer="0.5"/>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10"/>
  <sheetViews>
    <sheetView workbookViewId="0">
      <selection activeCell="D10" sqref="D10"/>
    </sheetView>
  </sheetViews>
  <sheetFormatPr baseColWidth="10" defaultRowHeight="15.5" x14ac:dyDescent="0.35"/>
  <cols>
    <col min="1" max="1" width="30.83203125" customWidth="1"/>
  </cols>
  <sheetData>
    <row r="1" spans="1:17" ht="18.5" x14ac:dyDescent="0.45">
      <c r="A1" s="1" t="s">
        <v>7</v>
      </c>
    </row>
    <row r="2" spans="1:17" x14ac:dyDescent="0.35">
      <c r="A2" t="s">
        <v>228</v>
      </c>
    </row>
    <row r="4" spans="1:17" x14ac:dyDescent="0.35">
      <c r="B4" s="26">
        <v>2018</v>
      </c>
      <c r="C4" s="26">
        <v>2020</v>
      </c>
      <c r="D4" s="26">
        <v>2025</v>
      </c>
      <c r="E4" s="26">
        <v>2030</v>
      </c>
      <c r="F4" s="26">
        <v>2035</v>
      </c>
      <c r="G4" s="26">
        <v>2040</v>
      </c>
      <c r="H4" s="26">
        <v>2045</v>
      </c>
      <c r="I4" s="26">
        <v>2050</v>
      </c>
    </row>
    <row r="5" spans="1:17" x14ac:dyDescent="0.35">
      <c r="A5" t="s">
        <v>225</v>
      </c>
      <c r="B5" s="29">
        <v>34.602517241379317</v>
      </c>
      <c r="C5" s="29">
        <v>33.069517241379316</v>
      </c>
      <c r="D5" s="29">
        <v>31.669517241379321</v>
      </c>
      <c r="E5" s="29">
        <v>30.002850574712657</v>
      </c>
      <c r="F5" s="29">
        <v>26.904000000000014</v>
      </c>
      <c r="G5" s="29">
        <v>20.704000000000008</v>
      </c>
      <c r="H5" s="29">
        <v>17.200000000000006</v>
      </c>
      <c r="I5" s="29">
        <v>10.900000000000011</v>
      </c>
      <c r="J5" s="29"/>
      <c r="K5" s="29"/>
      <c r="L5" s="29"/>
      <c r="M5" s="29"/>
      <c r="N5" s="29"/>
      <c r="O5" s="29"/>
      <c r="P5" s="29"/>
      <c r="Q5" s="29"/>
    </row>
    <row r="6" spans="1:17" x14ac:dyDescent="0.35">
      <c r="A6" t="s">
        <v>226</v>
      </c>
      <c r="B6" s="29">
        <v>3.2663999999999995</v>
      </c>
      <c r="C6" s="29">
        <v>3.9850776859504138</v>
      </c>
      <c r="D6" s="29">
        <v>9.6871500000000008</v>
      </c>
      <c r="E6" s="29">
        <v>19.045558536599135</v>
      </c>
      <c r="F6" s="29">
        <v>38.61500015784587</v>
      </c>
      <c r="G6" s="29">
        <v>38.186539566342276</v>
      </c>
      <c r="H6" s="29">
        <v>37.758078974838661</v>
      </c>
      <c r="I6" s="29">
        <v>37.329618383335038</v>
      </c>
      <c r="J6" s="29"/>
      <c r="K6" s="29"/>
      <c r="L6" s="29"/>
      <c r="M6" s="29"/>
      <c r="N6" s="29"/>
      <c r="O6" s="29"/>
      <c r="P6" s="29"/>
      <c r="Q6" s="29"/>
    </row>
    <row r="7" spans="1:17" x14ac:dyDescent="0.35">
      <c r="A7" t="s">
        <v>227</v>
      </c>
      <c r="B7" s="29">
        <v>14.572197274926733</v>
      </c>
      <c r="C7" s="29">
        <v>14.572197274926733</v>
      </c>
      <c r="D7" s="29">
        <v>14.572197274926733</v>
      </c>
      <c r="E7" s="29">
        <v>17.411086163815625</v>
      </c>
      <c r="F7" s="29">
        <v>17.411086163815625</v>
      </c>
      <c r="G7" s="29">
        <v>17.411086163815625</v>
      </c>
      <c r="H7" s="29">
        <v>17.411086163815625</v>
      </c>
      <c r="I7" s="29">
        <v>17.411086163815625</v>
      </c>
      <c r="J7" s="29"/>
      <c r="K7" s="29"/>
      <c r="L7" s="29"/>
      <c r="M7" s="29"/>
      <c r="N7" s="29"/>
      <c r="O7" s="29"/>
      <c r="P7" s="29"/>
      <c r="Q7" s="29"/>
    </row>
    <row r="8" spans="1:17" x14ac:dyDescent="0.35">
      <c r="B8" s="29"/>
      <c r="C8" s="29"/>
      <c r="D8" s="29"/>
      <c r="E8" s="29"/>
      <c r="F8" s="29"/>
      <c r="G8" s="29"/>
      <c r="H8" s="29"/>
      <c r="I8" s="29"/>
    </row>
    <row r="9" spans="1:17" x14ac:dyDescent="0.35">
      <c r="A9" t="s">
        <v>223</v>
      </c>
      <c r="B9" s="29">
        <v>33.106499999999997</v>
      </c>
      <c r="C9" s="29">
        <v>33.106499999999997</v>
      </c>
      <c r="D9" s="29">
        <v>28.778500000000001</v>
      </c>
      <c r="E9" s="29">
        <v>17.629000000000001</v>
      </c>
      <c r="F9" s="29">
        <v>0</v>
      </c>
      <c r="G9" s="29">
        <v>0</v>
      </c>
      <c r="H9" s="29">
        <v>0</v>
      </c>
      <c r="I9" s="29">
        <v>0</v>
      </c>
      <c r="J9" s="29"/>
      <c r="K9" s="29"/>
      <c r="L9" s="29"/>
      <c r="M9" s="29"/>
      <c r="N9" s="29"/>
      <c r="O9" s="29"/>
      <c r="P9" s="29"/>
      <c r="Q9" s="29"/>
    </row>
    <row r="10" spans="1:17" x14ac:dyDescent="0.35">
      <c r="A10" t="s">
        <v>224</v>
      </c>
      <c r="B10" s="29">
        <v>1.3</v>
      </c>
      <c r="C10" s="29">
        <v>0.7</v>
      </c>
      <c r="D10" s="29">
        <v>3.8</v>
      </c>
      <c r="E10" s="29">
        <v>8.8000000000000007</v>
      </c>
      <c r="F10" s="29">
        <v>24.3</v>
      </c>
      <c r="G10" s="29">
        <v>24.3</v>
      </c>
      <c r="H10" s="29">
        <v>24.3</v>
      </c>
      <c r="I10" s="29">
        <v>24.3</v>
      </c>
      <c r="J10" s="29"/>
      <c r="K10" s="29"/>
      <c r="L10" s="29"/>
      <c r="M10" s="29"/>
      <c r="N10" s="29"/>
      <c r="O10" s="29"/>
      <c r="P10" s="29"/>
      <c r="Q10" s="29"/>
    </row>
  </sheetData>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38</vt:i4>
      </vt:variant>
    </vt:vector>
  </HeadingPairs>
  <TitlesOfParts>
    <vt:vector size="38" baseType="lpstr">
      <vt:lpstr>Titelblatt</vt:lpstr>
      <vt:lpstr>Abb. 1</vt:lpstr>
      <vt:lpstr>Abb. 2</vt:lpstr>
      <vt:lpstr>Abb. 4</vt:lpstr>
      <vt:lpstr>Abb. 5</vt:lpstr>
      <vt:lpstr>Abb. 6</vt:lpstr>
      <vt:lpstr>Abb. 7</vt:lpstr>
      <vt:lpstr>Abb. 8</vt:lpstr>
      <vt:lpstr>Abb. 9</vt:lpstr>
      <vt:lpstr>Abb. 10</vt:lpstr>
      <vt:lpstr>Abb. 11</vt:lpstr>
      <vt:lpstr>Abb. 12</vt:lpstr>
      <vt:lpstr>Abb. 13</vt:lpstr>
      <vt:lpstr>Abb. 14</vt:lpstr>
      <vt:lpstr>Abb. 15</vt:lpstr>
      <vt:lpstr>Abb. 16</vt:lpstr>
      <vt:lpstr>Abb. 17</vt:lpstr>
      <vt:lpstr>Abb. 18</vt:lpstr>
      <vt:lpstr>Abb. 19</vt:lpstr>
      <vt:lpstr>Abb. 20</vt:lpstr>
      <vt:lpstr>Abb. 21</vt:lpstr>
      <vt:lpstr>Abb. 22</vt:lpstr>
      <vt:lpstr>Abb. 30</vt:lpstr>
      <vt:lpstr>Abb. 31</vt:lpstr>
      <vt:lpstr>Abb. 32</vt:lpstr>
      <vt:lpstr>Abb. 33</vt:lpstr>
      <vt:lpstr>Abb. 34</vt:lpstr>
      <vt:lpstr>Abb. 35</vt:lpstr>
      <vt:lpstr>Abb. 36</vt:lpstr>
      <vt:lpstr>Abb. 37</vt:lpstr>
      <vt:lpstr>Abb. 38</vt:lpstr>
      <vt:lpstr>Abb. 39</vt:lpstr>
      <vt:lpstr>Abb. 40</vt:lpstr>
      <vt:lpstr>Abb. 41</vt:lpstr>
      <vt:lpstr>Abb. 42</vt:lpstr>
      <vt:lpstr>Annahmen Investitionskosten</vt:lpstr>
      <vt:lpstr>Annahmen Brennstoffpreise</vt:lpstr>
      <vt:lpstr>Annahmen Produktionsmengen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Lea Pattberg</dc:creator>
  <cp:lastModifiedBy>Eva Middelhoff</cp:lastModifiedBy>
  <dcterms:created xsi:type="dcterms:W3CDTF">2023-03-20T12:23:19Z</dcterms:created>
  <dcterms:modified xsi:type="dcterms:W3CDTF">2023-07-18T09:16:56Z</dcterms:modified>
</cp:coreProperties>
</file>